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questLlibreDeTreball"/>
  <mc:AlternateContent xmlns:mc="http://schemas.openxmlformats.org/markup-compatibility/2006">
    <mc:Choice Requires="x15">
      <x15ac:absPath xmlns:x15ac="http://schemas.microsoft.com/office/spreadsheetml/2010/11/ac" url="C:\Users\53319787Z\OneDrive - Generalitat de Catalunya\Píndoles - Fitxes - Guies\Grup Treball Recerca - Ciberseguretat eines investigadors\"/>
    </mc:Choice>
  </mc:AlternateContent>
  <workbookProtection workbookAlgorithmName="SHA-512" workbookHashValue="excxlwAiDipjvOwXYBufYZpuQ0AqYeTEVa6JcmN27/dCNXO5bERe73xBN9jkaLv+fEe0xXegXDmCs1sOTDvSZA==" workbookSaltValue="9zk1nG5VFvMToCRPS0StAg==" workbookSpinCount="100000" lockStructure="1"/>
  <bookViews>
    <workbookView xWindow="0" yWindow="0" windowWidth="1716" windowHeight="0" tabRatio="704"/>
  </bookViews>
  <sheets>
    <sheet name="Indicacions d'ús" sheetId="16" r:id="rId1"/>
    <sheet name="Dades Aplicació" sheetId="24" r:id="rId2"/>
    <sheet name="1-Propòsit" sheetId="14" r:id="rId3"/>
    <sheet name="2-Arquitectura" sheetId="13" r:id="rId4"/>
    <sheet name="3-Codi font" sheetId="12" r:id="rId5"/>
    <sheet name="4-Software de tercers" sheetId="11" r:id="rId6"/>
    <sheet name="5-Criptografia" sheetId="10" r:id="rId7"/>
    <sheet name="6-Autenticació" sheetId="9" r:id="rId8"/>
    <sheet name="7-Emmagatzematge" sheetId="8" r:id="rId9"/>
    <sheet name="8-Recursos de pagament - ELIMIN" sheetId="7" state="hidden" r:id="rId10"/>
    <sheet name="8-Comunicacions de Xarxa" sheetId="6" r:id="rId11"/>
    <sheet name="9-Interaccions" sheetId="5" r:id="rId12"/>
    <sheet name="10-Resiliència" sheetId="1" r:id="rId13"/>
    <sheet name="RESUM EXECUTIU ENS" sheetId="18" r:id="rId14"/>
    <sheet name="RISCOS OWASP" sheetId="20" r:id="rId15"/>
    <sheet name="Recomanacions ENISA" sheetId="25" r:id="rId16"/>
    <sheet name="Enllaços" sheetId="21" state="hidden" r:id="rId17"/>
    <sheet name="Control Mesures" sheetId="22" state="hidden" r:id="rId18"/>
    <sheet name="Dades" sheetId="2" state="hidden" r:id="rId19"/>
  </sheets>
  <definedNames>
    <definedName name="AccesDades" localSheetId="17">Dades!#REF!</definedName>
    <definedName name="AccesDades" localSheetId="1">Dades!#REF!</definedName>
    <definedName name="AccesDades" localSheetId="13">Dades!#REF!</definedName>
    <definedName name="AccesDades" localSheetId="14">Dades!#REF!</definedName>
    <definedName name="AccesDades">Dades!#REF!</definedName>
    <definedName name="Access" localSheetId="17">Dades!#REF!</definedName>
    <definedName name="Access" localSheetId="1">Dades!#REF!</definedName>
    <definedName name="Access" localSheetId="13">Dades!#REF!</definedName>
    <definedName name="Access" localSheetId="14">Dades!#REF!</definedName>
    <definedName name="Access">Dades!#REF!</definedName>
    <definedName name="Allotjament" localSheetId="17">Dades!#REF!</definedName>
    <definedName name="Allotjament" localSheetId="1">Dades!#REF!</definedName>
    <definedName name="Allotjament" localSheetId="13">Dades!#REF!</definedName>
    <definedName name="Allotjament" localSheetId="14">Dades!#REF!</definedName>
    <definedName name="Allotjament">Dades!#REF!</definedName>
    <definedName name="Desenvolupament" localSheetId="17">Dades!#REF!</definedName>
    <definedName name="Desenvolupament" localSheetId="1">Dades!#REF!</definedName>
    <definedName name="Desenvolupament" localSheetId="14">Dades!#REF!</definedName>
    <definedName name="Desenvolupament">Dades!#REF!</definedName>
    <definedName name="FreqPegats" localSheetId="17">Dades!#REF!</definedName>
    <definedName name="FreqPegats" localSheetId="1">Dades!#REF!</definedName>
    <definedName name="FreqPegats" localSheetId="14">Dades!#REF!</definedName>
    <definedName name="FreqPegats">Dades!#REF!</definedName>
    <definedName name="LimitNavegador" localSheetId="17">Dades!#REF!</definedName>
    <definedName name="LimitNavegador" localSheetId="1">Dades!#REF!</definedName>
    <definedName name="LimitNavegador" localSheetId="13">Dades!#REF!</definedName>
    <definedName name="LimitNavegador" localSheetId="14">Dades!#REF!</definedName>
    <definedName name="LimitNavegador">Dades!#REF!</definedName>
    <definedName name="Pegats" localSheetId="17">Dades!#REF!</definedName>
    <definedName name="Pegats" localSheetId="1">Dades!#REF!</definedName>
    <definedName name="Pegats" localSheetId="14">Dades!#REF!</definedName>
    <definedName name="Pegats">Dades!#REF!</definedName>
    <definedName name="Soft.Client" localSheetId="17">Dades!#REF!</definedName>
    <definedName name="Soft.Client" localSheetId="1">Dades!#REF!</definedName>
    <definedName name="Soft.Client" localSheetId="13">Dades!#REF!</definedName>
    <definedName name="Soft.Client" localSheetId="14">Dades!#REF!</definedName>
    <definedName name="Soft.Client">Dades!#REF!</definedName>
    <definedName name="Soft.EOS" localSheetId="17">Dades!#REF!</definedName>
    <definedName name="Soft.EOS" localSheetId="1">Dades!#REF!</definedName>
    <definedName name="Soft.EOS" localSheetId="13">Dades!#REF!</definedName>
    <definedName name="Soft.EOS" localSheetId="14">Dades!#REF!</definedName>
    <definedName name="Soft.EOS">Dades!#REF!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14" l="1"/>
  <c r="C7" i="18" l="1"/>
  <c r="C2" i="18" l="1"/>
  <c r="C3" i="18" l="1"/>
  <c r="C4" i="18"/>
  <c r="C5" i="18"/>
  <c r="C6" i="18"/>
  <c r="C8" i="18"/>
  <c r="G10" i="22" l="1"/>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D12" i="18"/>
  <c r="B15" i="13"/>
  <c r="B14" i="12"/>
  <c r="B10" i="11"/>
  <c r="B8" i="10"/>
  <c r="B11" i="9"/>
  <c r="B21" i="8"/>
  <c r="B12" i="6"/>
  <c r="B16" i="5"/>
  <c r="B12" i="1"/>
  <c r="C89" i="22" l="1"/>
  <c r="C88" i="22"/>
  <c r="C87" i="22"/>
  <c r="C86" i="22"/>
  <c r="C85" i="22"/>
  <c r="C84" i="22"/>
  <c r="C83" i="22"/>
  <c r="C82" i="22"/>
  <c r="C81" i="22"/>
  <c r="C80" i="22"/>
  <c r="C79" i="22"/>
  <c r="C78" i="22"/>
  <c r="C77" i="22"/>
  <c r="C76" i="22"/>
  <c r="C75" i="22"/>
  <c r="C74" i="22"/>
  <c r="C73" i="22"/>
  <c r="C72" i="22"/>
  <c r="C71" i="22"/>
  <c r="C70" i="22"/>
  <c r="C69" i="22"/>
  <c r="C68" i="22"/>
  <c r="C67" i="22"/>
  <c r="C66" i="22"/>
  <c r="C65" i="22"/>
  <c r="C64" i="22"/>
  <c r="C63" i="22"/>
  <c r="C62" i="22"/>
  <c r="C61" i="22"/>
  <c r="C60" i="22"/>
  <c r="C59" i="22"/>
  <c r="C58" i="22"/>
  <c r="C57" i="22"/>
  <c r="C56" i="22"/>
  <c r="C55" i="22"/>
  <c r="C54" i="22"/>
  <c r="C53" i="22"/>
  <c r="C52" i="22"/>
  <c r="C51" i="22"/>
  <c r="C50" i="22"/>
  <c r="C49" i="22"/>
  <c r="C48" i="22"/>
  <c r="C47" i="22"/>
  <c r="C46" i="22"/>
  <c r="C45" i="22"/>
  <c r="C44" i="22"/>
  <c r="C43" i="22"/>
  <c r="C42" i="22"/>
  <c r="C41" i="22"/>
  <c r="C40" i="22"/>
  <c r="C39" i="22"/>
  <c r="C38" i="22"/>
  <c r="C37" i="22"/>
  <c r="C36" i="22"/>
  <c r="C35" i="22"/>
  <c r="C34" i="22"/>
  <c r="C33" i="22"/>
  <c r="C32" i="22"/>
  <c r="C31" i="22"/>
  <c r="C30" i="22"/>
  <c r="C29" i="22"/>
  <c r="C28" i="22"/>
  <c r="C27" i="22"/>
  <c r="C26" i="22"/>
  <c r="C25" i="22"/>
  <c r="C24" i="22"/>
  <c r="C23" i="22"/>
  <c r="C22" i="22"/>
  <c r="C21" i="22"/>
  <c r="C20" i="22"/>
  <c r="C19" i="22"/>
  <c r="C18" i="22"/>
  <c r="C17" i="22"/>
  <c r="C16" i="22"/>
  <c r="C15" i="22"/>
  <c r="C14" i="22"/>
  <c r="C13" i="22"/>
  <c r="C12" i="22"/>
  <c r="C11" i="22"/>
  <c r="C10" i="22"/>
  <c r="C9" i="22"/>
  <c r="C8" i="22"/>
  <c r="C7" i="22"/>
  <c r="C6" i="22"/>
  <c r="C5" i="22"/>
  <c r="C4" i="22"/>
  <c r="C3" i="22"/>
  <c r="C2" i="22"/>
  <c r="O3" i="14"/>
  <c r="E3" i="14" s="1"/>
  <c r="P3" i="14"/>
  <c r="F3" i="14" s="1"/>
  <c r="Q3" i="14"/>
  <c r="G3" i="14" s="1"/>
  <c r="R3" i="14"/>
  <c r="H3" i="14" s="1"/>
  <c r="O4" i="14"/>
  <c r="E4" i="14" s="1"/>
  <c r="P4" i="14"/>
  <c r="F4" i="14" s="1"/>
  <c r="Q4" i="14"/>
  <c r="G4" i="14" s="1"/>
  <c r="R4" i="14"/>
  <c r="H4" i="14" s="1"/>
  <c r="O5" i="14"/>
  <c r="E5" i="14" s="1"/>
  <c r="P5" i="14"/>
  <c r="F5" i="14" s="1"/>
  <c r="Q5" i="14"/>
  <c r="G5" i="14" s="1"/>
  <c r="R5" i="14"/>
  <c r="H5" i="14" s="1"/>
  <c r="O6" i="14"/>
  <c r="E6" i="14" s="1"/>
  <c r="P6" i="14"/>
  <c r="F6" i="14" s="1"/>
  <c r="Q6" i="14"/>
  <c r="G6" i="14" s="1"/>
  <c r="R6" i="14"/>
  <c r="H6" i="14" s="1"/>
  <c r="O7" i="14"/>
  <c r="E7" i="14" s="1"/>
  <c r="P7" i="14"/>
  <c r="F7" i="14" s="1"/>
  <c r="Q7" i="14"/>
  <c r="G7" i="14" s="1"/>
  <c r="R7" i="14"/>
  <c r="H7" i="14" s="1"/>
  <c r="O8" i="14"/>
  <c r="E8" i="14" s="1"/>
  <c r="P8" i="14"/>
  <c r="F8" i="14" s="1"/>
  <c r="Q8" i="14"/>
  <c r="G8" i="14" s="1"/>
  <c r="R8" i="14"/>
  <c r="H8" i="14" s="1"/>
  <c r="O9" i="14"/>
  <c r="E9" i="14" s="1"/>
  <c r="P9" i="14"/>
  <c r="F9" i="14" s="1"/>
  <c r="Q9" i="14"/>
  <c r="G9" i="14" s="1"/>
  <c r="R9" i="14"/>
  <c r="H9" i="14" s="1"/>
  <c r="O10" i="14"/>
  <c r="E10" i="14" s="1"/>
  <c r="P10" i="14"/>
  <c r="F10" i="14" s="1"/>
  <c r="Q10" i="14"/>
  <c r="G10" i="14" s="1"/>
  <c r="R10" i="14"/>
  <c r="H10" i="14" s="1"/>
  <c r="O11" i="14"/>
  <c r="E11" i="14" s="1"/>
  <c r="P11" i="14"/>
  <c r="F11" i="14" s="1"/>
  <c r="Q11" i="14"/>
  <c r="G11" i="14" s="1"/>
  <c r="R11" i="14"/>
  <c r="H11" i="14" s="1"/>
  <c r="P2" i="14"/>
  <c r="F2" i="14" s="1"/>
  <c r="Q2" i="14"/>
  <c r="G2" i="14" s="1"/>
  <c r="R2" i="14"/>
  <c r="H2" i="14" s="1"/>
  <c r="O2" i="14"/>
  <c r="E2" i="14" s="1"/>
  <c r="AM3" i="13"/>
  <c r="AM4" i="13"/>
  <c r="O4" i="13" s="1"/>
  <c r="AM5" i="13"/>
  <c r="O5" i="13" s="1"/>
  <c r="AM6" i="13"/>
  <c r="O6" i="13" s="1"/>
  <c r="AM7" i="13"/>
  <c r="O7" i="13" s="1"/>
  <c r="AM8" i="13"/>
  <c r="O8" i="13" s="1"/>
  <c r="AM9" i="13"/>
  <c r="O9" i="13" s="1"/>
  <c r="AM10" i="13"/>
  <c r="O10" i="13" s="1"/>
  <c r="AM11" i="13"/>
  <c r="O11" i="13" s="1"/>
  <c r="AM12" i="13"/>
  <c r="O12" i="13" s="1"/>
  <c r="AM13" i="13"/>
  <c r="O13" i="13" s="1"/>
  <c r="AM14" i="13"/>
  <c r="O14" i="13" s="1"/>
  <c r="AD2" i="13"/>
  <c r="F2" i="13" s="1"/>
  <c r="AE2" i="13"/>
  <c r="G2" i="13" s="1"/>
  <c r="AF2" i="13"/>
  <c r="H2" i="13" s="1"/>
  <c r="AG2" i="13"/>
  <c r="I2" i="13" s="1"/>
  <c r="AH2" i="13"/>
  <c r="J2" i="13" s="1"/>
  <c r="AI2" i="13"/>
  <c r="K2" i="13" s="1"/>
  <c r="AJ2" i="13"/>
  <c r="L2" i="13" s="1"/>
  <c r="AK2" i="13"/>
  <c r="M2" i="13" s="1"/>
  <c r="AL2" i="13"/>
  <c r="N2" i="13" s="1"/>
  <c r="AM2" i="13"/>
  <c r="O2" i="13" s="1"/>
  <c r="AC3" i="13"/>
  <c r="AD3" i="13"/>
  <c r="AE3" i="13"/>
  <c r="AF3" i="13"/>
  <c r="AG3" i="13"/>
  <c r="AH3" i="13"/>
  <c r="AI3" i="13"/>
  <c r="AJ3" i="13"/>
  <c r="AK3" i="13"/>
  <c r="AL3" i="13"/>
  <c r="AC4" i="13"/>
  <c r="E4" i="13" s="1"/>
  <c r="AD4" i="13"/>
  <c r="F4" i="13" s="1"/>
  <c r="AE4" i="13"/>
  <c r="G4" i="13" s="1"/>
  <c r="AF4" i="13"/>
  <c r="H4" i="13" s="1"/>
  <c r="AG4" i="13"/>
  <c r="I4" i="13" s="1"/>
  <c r="AH4" i="13"/>
  <c r="J4" i="13" s="1"/>
  <c r="AI4" i="13"/>
  <c r="K4" i="13" s="1"/>
  <c r="AJ4" i="13"/>
  <c r="L4" i="13" s="1"/>
  <c r="AK4" i="13"/>
  <c r="M4" i="13" s="1"/>
  <c r="AL4" i="13"/>
  <c r="N4" i="13" s="1"/>
  <c r="AC5" i="13"/>
  <c r="E5" i="13" s="1"/>
  <c r="AD5" i="13"/>
  <c r="F5" i="13" s="1"/>
  <c r="AE5" i="13"/>
  <c r="G5" i="13" s="1"/>
  <c r="AF5" i="13"/>
  <c r="H5" i="13" s="1"/>
  <c r="AG5" i="13"/>
  <c r="I5" i="13" s="1"/>
  <c r="AH5" i="13"/>
  <c r="J5" i="13" s="1"/>
  <c r="AI5" i="13"/>
  <c r="K5" i="13" s="1"/>
  <c r="AJ5" i="13"/>
  <c r="L5" i="13" s="1"/>
  <c r="AK5" i="13"/>
  <c r="M5" i="13" s="1"/>
  <c r="AL5" i="13"/>
  <c r="N5" i="13" s="1"/>
  <c r="AC6" i="13"/>
  <c r="E6" i="13" s="1"/>
  <c r="AD6" i="13"/>
  <c r="F6" i="13" s="1"/>
  <c r="AE6" i="13"/>
  <c r="G6" i="13" s="1"/>
  <c r="AF6" i="13"/>
  <c r="H6" i="13" s="1"/>
  <c r="AG6" i="13"/>
  <c r="I6" i="13" s="1"/>
  <c r="AH6" i="13"/>
  <c r="J6" i="13" s="1"/>
  <c r="AI6" i="13"/>
  <c r="K6" i="13" s="1"/>
  <c r="AJ6" i="13"/>
  <c r="L6" i="13" s="1"/>
  <c r="AK6" i="13"/>
  <c r="M6" i="13" s="1"/>
  <c r="AL6" i="13"/>
  <c r="N6" i="13" s="1"/>
  <c r="AC7" i="13"/>
  <c r="E7" i="13" s="1"/>
  <c r="AD7" i="13"/>
  <c r="F7" i="13" s="1"/>
  <c r="AE7" i="13"/>
  <c r="G7" i="13" s="1"/>
  <c r="AF7" i="13"/>
  <c r="H7" i="13" s="1"/>
  <c r="AG7" i="13"/>
  <c r="I7" i="13" s="1"/>
  <c r="AH7" i="13"/>
  <c r="J7" i="13" s="1"/>
  <c r="AI7" i="13"/>
  <c r="K7" i="13" s="1"/>
  <c r="AJ7" i="13"/>
  <c r="L7" i="13" s="1"/>
  <c r="AK7" i="13"/>
  <c r="M7" i="13" s="1"/>
  <c r="AL7" i="13"/>
  <c r="N7" i="13" s="1"/>
  <c r="AC8" i="13"/>
  <c r="E8" i="13" s="1"/>
  <c r="AD8" i="13"/>
  <c r="F8" i="13" s="1"/>
  <c r="AE8" i="13"/>
  <c r="G8" i="13" s="1"/>
  <c r="AF8" i="13"/>
  <c r="H8" i="13" s="1"/>
  <c r="AG8" i="13"/>
  <c r="I8" i="13" s="1"/>
  <c r="AH8" i="13"/>
  <c r="J8" i="13" s="1"/>
  <c r="AI8" i="13"/>
  <c r="K8" i="13" s="1"/>
  <c r="AJ8" i="13"/>
  <c r="L8" i="13" s="1"/>
  <c r="AK8" i="13"/>
  <c r="M8" i="13" s="1"/>
  <c r="AL8" i="13"/>
  <c r="N8" i="13" s="1"/>
  <c r="AC9" i="13"/>
  <c r="E9" i="13" s="1"/>
  <c r="AD9" i="13"/>
  <c r="F9" i="13" s="1"/>
  <c r="AE9" i="13"/>
  <c r="G9" i="13" s="1"/>
  <c r="AF9" i="13"/>
  <c r="H9" i="13" s="1"/>
  <c r="AG9" i="13"/>
  <c r="I9" i="13" s="1"/>
  <c r="AH9" i="13"/>
  <c r="J9" i="13" s="1"/>
  <c r="AI9" i="13"/>
  <c r="K9" i="13" s="1"/>
  <c r="AJ9" i="13"/>
  <c r="L9" i="13" s="1"/>
  <c r="AK9" i="13"/>
  <c r="M9" i="13" s="1"/>
  <c r="AL9" i="13"/>
  <c r="N9" i="13" s="1"/>
  <c r="AC10" i="13"/>
  <c r="E10" i="13" s="1"/>
  <c r="AD10" i="13"/>
  <c r="F10" i="13" s="1"/>
  <c r="AE10" i="13"/>
  <c r="G10" i="13" s="1"/>
  <c r="AF10" i="13"/>
  <c r="H10" i="13" s="1"/>
  <c r="AG10" i="13"/>
  <c r="I10" i="13" s="1"/>
  <c r="AH10" i="13"/>
  <c r="J10" i="13" s="1"/>
  <c r="AI10" i="13"/>
  <c r="K10" i="13" s="1"/>
  <c r="AJ10" i="13"/>
  <c r="L10" i="13" s="1"/>
  <c r="AK10" i="13"/>
  <c r="M10" i="13" s="1"/>
  <c r="AL10" i="13"/>
  <c r="N10" i="13" s="1"/>
  <c r="AC11" i="13"/>
  <c r="E11" i="13" s="1"/>
  <c r="AD11" i="13"/>
  <c r="F11" i="13" s="1"/>
  <c r="AE11" i="13"/>
  <c r="G11" i="13" s="1"/>
  <c r="AF11" i="13"/>
  <c r="H11" i="13" s="1"/>
  <c r="AG11" i="13"/>
  <c r="I11" i="13" s="1"/>
  <c r="AH11" i="13"/>
  <c r="J11" i="13" s="1"/>
  <c r="AI11" i="13"/>
  <c r="K11" i="13" s="1"/>
  <c r="AJ11" i="13"/>
  <c r="L11" i="13" s="1"/>
  <c r="AK11" i="13"/>
  <c r="M11" i="13" s="1"/>
  <c r="AL11" i="13"/>
  <c r="N11" i="13" s="1"/>
  <c r="AC12" i="13"/>
  <c r="E12" i="13" s="1"/>
  <c r="AD12" i="13"/>
  <c r="F12" i="13" s="1"/>
  <c r="AE12" i="13"/>
  <c r="G12" i="13" s="1"/>
  <c r="AF12" i="13"/>
  <c r="H12" i="13" s="1"/>
  <c r="AG12" i="13"/>
  <c r="I12" i="13" s="1"/>
  <c r="AH12" i="13"/>
  <c r="J12" i="13" s="1"/>
  <c r="AI12" i="13"/>
  <c r="K12" i="13" s="1"/>
  <c r="AJ12" i="13"/>
  <c r="L12" i="13" s="1"/>
  <c r="AK12" i="13"/>
  <c r="M12" i="13" s="1"/>
  <c r="AL12" i="13"/>
  <c r="N12" i="13" s="1"/>
  <c r="AC13" i="13"/>
  <c r="E13" i="13" s="1"/>
  <c r="AD13" i="13"/>
  <c r="F13" i="13" s="1"/>
  <c r="AE13" i="13"/>
  <c r="G13" i="13" s="1"/>
  <c r="AF13" i="13"/>
  <c r="H13" i="13" s="1"/>
  <c r="AG13" i="13"/>
  <c r="I13" i="13" s="1"/>
  <c r="AH13" i="13"/>
  <c r="J13" i="13" s="1"/>
  <c r="AI13" i="13"/>
  <c r="K13" i="13" s="1"/>
  <c r="AJ13" i="13"/>
  <c r="L13" i="13" s="1"/>
  <c r="AK13" i="13"/>
  <c r="M13" i="13" s="1"/>
  <c r="AL13" i="13"/>
  <c r="N13" i="13" s="1"/>
  <c r="AC14" i="13"/>
  <c r="E14" i="13" s="1"/>
  <c r="AD14" i="13"/>
  <c r="F14" i="13" s="1"/>
  <c r="AE14" i="13"/>
  <c r="G14" i="13" s="1"/>
  <c r="AF14" i="13"/>
  <c r="H14" i="13" s="1"/>
  <c r="AG14" i="13"/>
  <c r="I14" i="13" s="1"/>
  <c r="AH14" i="13"/>
  <c r="J14" i="13" s="1"/>
  <c r="AI14" i="13"/>
  <c r="K14" i="13" s="1"/>
  <c r="AJ14" i="13"/>
  <c r="L14" i="13" s="1"/>
  <c r="AK14" i="13"/>
  <c r="M14" i="13" s="1"/>
  <c r="AL14" i="13"/>
  <c r="N14" i="13" s="1"/>
  <c r="AC2" i="13"/>
  <c r="E2" i="13" s="1"/>
  <c r="U9" i="12"/>
  <c r="V9" i="12"/>
  <c r="W9" i="12"/>
  <c r="X9" i="12"/>
  <c r="Y9" i="12"/>
  <c r="Z9" i="12"/>
  <c r="AA9" i="12"/>
  <c r="U10" i="12"/>
  <c r="V10" i="12"/>
  <c r="W10" i="12"/>
  <c r="X10" i="12"/>
  <c r="Y10" i="12"/>
  <c r="Z10" i="12"/>
  <c r="AA10" i="12"/>
  <c r="U11" i="12"/>
  <c r="V11" i="12"/>
  <c r="W11" i="12"/>
  <c r="X11" i="12"/>
  <c r="Y11" i="12"/>
  <c r="Z11" i="12"/>
  <c r="AA11" i="12"/>
  <c r="U12" i="12"/>
  <c r="E12" i="12" s="1"/>
  <c r="V12" i="12"/>
  <c r="F12" i="12" s="1"/>
  <c r="W12" i="12"/>
  <c r="G12" i="12" s="1"/>
  <c r="X12" i="12"/>
  <c r="H12" i="12" s="1"/>
  <c r="Y12" i="12"/>
  <c r="I12" i="12" s="1"/>
  <c r="Z12" i="12"/>
  <c r="J12" i="12" s="1"/>
  <c r="AA12" i="12"/>
  <c r="K12" i="12" s="1"/>
  <c r="U13" i="12"/>
  <c r="E13" i="12" s="1"/>
  <c r="V13" i="12"/>
  <c r="F13" i="12" s="1"/>
  <c r="W13" i="12"/>
  <c r="G13" i="12" s="1"/>
  <c r="X13" i="12"/>
  <c r="H13" i="12" s="1"/>
  <c r="Y13" i="12"/>
  <c r="I13" i="12" s="1"/>
  <c r="Z13" i="12"/>
  <c r="J13" i="12" s="1"/>
  <c r="AA13" i="12"/>
  <c r="K13" i="12" s="1"/>
  <c r="U3" i="12"/>
  <c r="E3" i="12" s="1"/>
  <c r="V3" i="12"/>
  <c r="F3" i="12" s="1"/>
  <c r="W3" i="12"/>
  <c r="G3" i="12" s="1"/>
  <c r="X3" i="12"/>
  <c r="H3" i="12" s="1"/>
  <c r="Y3" i="12"/>
  <c r="I3" i="12" s="1"/>
  <c r="Z3" i="12"/>
  <c r="J3" i="12" s="1"/>
  <c r="AA3" i="12"/>
  <c r="K3" i="12" s="1"/>
  <c r="U4" i="12"/>
  <c r="E4" i="12" s="1"/>
  <c r="V4" i="12"/>
  <c r="F4" i="12" s="1"/>
  <c r="W4" i="12"/>
  <c r="G4" i="12" s="1"/>
  <c r="X4" i="12"/>
  <c r="H4" i="12" s="1"/>
  <c r="Y4" i="12"/>
  <c r="I4" i="12" s="1"/>
  <c r="Z4" i="12"/>
  <c r="J4" i="12" s="1"/>
  <c r="AA4" i="12"/>
  <c r="K4" i="12" s="1"/>
  <c r="U5" i="12"/>
  <c r="E5" i="12" s="1"/>
  <c r="V5" i="12"/>
  <c r="F5" i="12" s="1"/>
  <c r="W5" i="12"/>
  <c r="G5" i="12" s="1"/>
  <c r="X5" i="12"/>
  <c r="H5" i="12" s="1"/>
  <c r="Y5" i="12"/>
  <c r="I5" i="12" s="1"/>
  <c r="Z5" i="12"/>
  <c r="J5" i="12" s="1"/>
  <c r="AA5" i="12"/>
  <c r="K5" i="12" s="1"/>
  <c r="U6" i="12"/>
  <c r="E6" i="12" s="1"/>
  <c r="V6" i="12"/>
  <c r="F6" i="12" s="1"/>
  <c r="W6" i="12"/>
  <c r="G6" i="12" s="1"/>
  <c r="X6" i="12"/>
  <c r="H6" i="12" s="1"/>
  <c r="Y6" i="12"/>
  <c r="I6" i="12" s="1"/>
  <c r="Z6" i="12"/>
  <c r="J6" i="12" s="1"/>
  <c r="AA6" i="12"/>
  <c r="K6" i="12" s="1"/>
  <c r="U7" i="12"/>
  <c r="E7" i="12" s="1"/>
  <c r="V7" i="12"/>
  <c r="F7" i="12" s="1"/>
  <c r="W7" i="12"/>
  <c r="G7" i="12" s="1"/>
  <c r="X7" i="12"/>
  <c r="H7" i="12" s="1"/>
  <c r="Y7" i="12"/>
  <c r="I7" i="12" s="1"/>
  <c r="Z7" i="12"/>
  <c r="J7" i="12" s="1"/>
  <c r="AA7" i="12"/>
  <c r="K7" i="12" s="1"/>
  <c r="U8" i="12"/>
  <c r="E8" i="12" s="1"/>
  <c r="V8" i="12"/>
  <c r="F8" i="12" s="1"/>
  <c r="W8" i="12"/>
  <c r="G8" i="12" s="1"/>
  <c r="X8" i="12"/>
  <c r="H8" i="12" s="1"/>
  <c r="Y8" i="12"/>
  <c r="I8" i="12" s="1"/>
  <c r="Z8" i="12"/>
  <c r="J8" i="12" s="1"/>
  <c r="AA8" i="12"/>
  <c r="K8" i="12" s="1"/>
  <c r="V2" i="12"/>
  <c r="F2" i="12" s="1"/>
  <c r="W2" i="12"/>
  <c r="G2" i="12" s="1"/>
  <c r="X2" i="12"/>
  <c r="H2" i="12" s="1"/>
  <c r="Y2" i="12"/>
  <c r="I2" i="12" s="1"/>
  <c r="Z2" i="12"/>
  <c r="J2" i="12" s="1"/>
  <c r="AA2" i="12"/>
  <c r="K2" i="12" s="1"/>
  <c r="U2" i="12"/>
  <c r="E2" i="12" s="1"/>
  <c r="Y3" i="11"/>
  <c r="E3" i="11" s="1"/>
  <c r="Z3" i="11"/>
  <c r="F3" i="11" s="1"/>
  <c r="AA3" i="11"/>
  <c r="G3" i="11" s="1"/>
  <c r="AB3" i="11"/>
  <c r="H3" i="11" s="1"/>
  <c r="AC3" i="11"/>
  <c r="I3" i="11" s="1"/>
  <c r="AD3" i="11"/>
  <c r="J3" i="11" s="1"/>
  <c r="AE3" i="11"/>
  <c r="K3" i="11" s="1"/>
  <c r="AF3" i="11"/>
  <c r="L3" i="11" s="1"/>
  <c r="AG3" i="11"/>
  <c r="M3" i="11" s="1"/>
  <c r="Y4" i="11"/>
  <c r="E4" i="11" s="1"/>
  <c r="Z4" i="11"/>
  <c r="F4" i="11" s="1"/>
  <c r="AA4" i="11"/>
  <c r="G4" i="11" s="1"/>
  <c r="AB4" i="11"/>
  <c r="H4" i="11" s="1"/>
  <c r="AC4" i="11"/>
  <c r="I4" i="11" s="1"/>
  <c r="AD4" i="11"/>
  <c r="J4" i="11" s="1"/>
  <c r="AE4" i="11"/>
  <c r="K4" i="11" s="1"/>
  <c r="AF4" i="11"/>
  <c r="L4" i="11" s="1"/>
  <c r="AG4" i="11"/>
  <c r="M4" i="11" s="1"/>
  <c r="Y5" i="11"/>
  <c r="E5" i="11" s="1"/>
  <c r="Z5" i="11"/>
  <c r="F5" i="11" s="1"/>
  <c r="AA5" i="11"/>
  <c r="G5" i="11" s="1"/>
  <c r="AB5" i="11"/>
  <c r="H5" i="11" s="1"/>
  <c r="AC5" i="11"/>
  <c r="I5" i="11" s="1"/>
  <c r="AD5" i="11"/>
  <c r="J5" i="11" s="1"/>
  <c r="AE5" i="11"/>
  <c r="K5" i="11" s="1"/>
  <c r="AF5" i="11"/>
  <c r="L5" i="11" s="1"/>
  <c r="AG5" i="11"/>
  <c r="M5" i="11" s="1"/>
  <c r="Y6" i="11"/>
  <c r="E6" i="11" s="1"/>
  <c r="Z6" i="11"/>
  <c r="F6" i="11" s="1"/>
  <c r="AA6" i="11"/>
  <c r="G6" i="11" s="1"/>
  <c r="AB6" i="11"/>
  <c r="H6" i="11" s="1"/>
  <c r="AC6" i="11"/>
  <c r="I6" i="11" s="1"/>
  <c r="AD6" i="11"/>
  <c r="J6" i="11" s="1"/>
  <c r="AE6" i="11"/>
  <c r="K6" i="11" s="1"/>
  <c r="AF6" i="11"/>
  <c r="L6" i="11" s="1"/>
  <c r="AG6" i="11"/>
  <c r="M6" i="11" s="1"/>
  <c r="Y7" i="11"/>
  <c r="E7" i="11" s="1"/>
  <c r="G7" i="22" s="1"/>
  <c r="Z7" i="11"/>
  <c r="F7" i="11" s="1"/>
  <c r="AA7" i="11"/>
  <c r="G7" i="11" s="1"/>
  <c r="AB7" i="11"/>
  <c r="H7" i="11" s="1"/>
  <c r="AC7" i="11"/>
  <c r="I7" i="11" s="1"/>
  <c r="AD7" i="11"/>
  <c r="J7" i="11" s="1"/>
  <c r="AE7" i="11"/>
  <c r="K7" i="11" s="1"/>
  <c r="AF7" i="11"/>
  <c r="L7" i="11" s="1"/>
  <c r="AG7" i="11"/>
  <c r="M7" i="11" s="1"/>
  <c r="Y8" i="11"/>
  <c r="E8" i="11" s="1"/>
  <c r="Z8" i="11"/>
  <c r="F8" i="11" s="1"/>
  <c r="AA8" i="11"/>
  <c r="G8" i="11" s="1"/>
  <c r="AB8" i="11"/>
  <c r="H8" i="11" s="1"/>
  <c r="AC8" i="11"/>
  <c r="I8" i="11" s="1"/>
  <c r="AD8" i="11"/>
  <c r="J8" i="11" s="1"/>
  <c r="AE8" i="11"/>
  <c r="K8" i="11" s="1"/>
  <c r="AF8" i="11"/>
  <c r="L8" i="11" s="1"/>
  <c r="AG8" i="11"/>
  <c r="M8" i="11" s="1"/>
  <c r="Y9" i="11"/>
  <c r="E9" i="11" s="1"/>
  <c r="Z9" i="11"/>
  <c r="F9" i="11" s="1"/>
  <c r="AA9" i="11"/>
  <c r="G9" i="11" s="1"/>
  <c r="AB9" i="11"/>
  <c r="H9" i="11" s="1"/>
  <c r="AC9" i="11"/>
  <c r="I9" i="11" s="1"/>
  <c r="AD9" i="11"/>
  <c r="J9" i="11" s="1"/>
  <c r="AE9" i="11"/>
  <c r="K9" i="11" s="1"/>
  <c r="AF9" i="11"/>
  <c r="L9" i="11" s="1"/>
  <c r="AG9" i="11"/>
  <c r="M9" i="11" s="1"/>
  <c r="Z2" i="11"/>
  <c r="F2" i="11" s="1"/>
  <c r="AA2" i="11"/>
  <c r="G2" i="11" s="1"/>
  <c r="AB2" i="11"/>
  <c r="H2" i="11" s="1"/>
  <c r="AC2" i="11"/>
  <c r="I2" i="11" s="1"/>
  <c r="AD2" i="11"/>
  <c r="J2" i="11" s="1"/>
  <c r="AE2" i="11"/>
  <c r="K2" i="11" s="1"/>
  <c r="AF2" i="11"/>
  <c r="L2" i="11" s="1"/>
  <c r="AG2" i="11"/>
  <c r="M2" i="11" s="1"/>
  <c r="Y2" i="11"/>
  <c r="E2" i="11" s="1"/>
  <c r="S3" i="10"/>
  <c r="E3" i="10" s="1"/>
  <c r="T3" i="10"/>
  <c r="F3" i="10" s="1"/>
  <c r="U3" i="10"/>
  <c r="G3" i="10" s="1"/>
  <c r="V3" i="10"/>
  <c r="H3" i="10" s="1"/>
  <c r="W3" i="10"/>
  <c r="I3" i="10" s="1"/>
  <c r="X3" i="10"/>
  <c r="J3" i="10" s="1"/>
  <c r="S4" i="10"/>
  <c r="E4" i="10" s="1"/>
  <c r="T4" i="10"/>
  <c r="F4" i="10" s="1"/>
  <c r="U4" i="10"/>
  <c r="G4" i="10" s="1"/>
  <c r="V4" i="10"/>
  <c r="H4" i="10" s="1"/>
  <c r="W4" i="10"/>
  <c r="I4" i="10" s="1"/>
  <c r="X4" i="10"/>
  <c r="J4" i="10" s="1"/>
  <c r="S5" i="10"/>
  <c r="E5" i="10" s="1"/>
  <c r="T5" i="10"/>
  <c r="F5" i="10" s="1"/>
  <c r="U5" i="10"/>
  <c r="G5" i="10" s="1"/>
  <c r="V5" i="10"/>
  <c r="H5" i="10" s="1"/>
  <c r="W5" i="10"/>
  <c r="I5" i="10" s="1"/>
  <c r="X5" i="10"/>
  <c r="J5" i="10" s="1"/>
  <c r="S6" i="10"/>
  <c r="E6" i="10" s="1"/>
  <c r="T6" i="10"/>
  <c r="F6" i="10" s="1"/>
  <c r="U6" i="10"/>
  <c r="G6" i="10" s="1"/>
  <c r="V6" i="10"/>
  <c r="H6" i="10" s="1"/>
  <c r="W6" i="10"/>
  <c r="I6" i="10" s="1"/>
  <c r="X6" i="10"/>
  <c r="J6" i="10" s="1"/>
  <c r="S7" i="10"/>
  <c r="E7" i="10" s="1"/>
  <c r="T7" i="10"/>
  <c r="F7" i="10" s="1"/>
  <c r="U7" i="10"/>
  <c r="G7" i="10" s="1"/>
  <c r="V7" i="10"/>
  <c r="H7" i="10" s="1"/>
  <c r="W7" i="10"/>
  <c r="I7" i="10" s="1"/>
  <c r="X7" i="10"/>
  <c r="J7" i="10" s="1"/>
  <c r="T2" i="10"/>
  <c r="F2" i="10" s="1"/>
  <c r="U2" i="10"/>
  <c r="G2" i="10" s="1"/>
  <c r="V2" i="10"/>
  <c r="H2" i="10" s="1"/>
  <c r="W2" i="10"/>
  <c r="I2" i="10" s="1"/>
  <c r="X2" i="10"/>
  <c r="J2" i="10" s="1"/>
  <c r="S2" i="10"/>
  <c r="E2" i="10" s="1"/>
  <c r="H9" i="22" l="1"/>
  <c r="H17" i="22"/>
  <c r="H25" i="22"/>
  <c r="H33" i="22"/>
  <c r="H41" i="22"/>
  <c r="H49" i="22"/>
  <c r="H57" i="22"/>
  <c r="H65" i="22"/>
  <c r="H73" i="22"/>
  <c r="H81" i="22"/>
  <c r="H89" i="22"/>
  <c r="H2" i="22"/>
  <c r="H10" i="22"/>
  <c r="H18" i="22"/>
  <c r="H26" i="22"/>
  <c r="H34" i="22"/>
  <c r="H42" i="22"/>
  <c r="H50" i="22"/>
  <c r="H58" i="22"/>
  <c r="H66" i="22"/>
  <c r="H74" i="22"/>
  <c r="H82" i="22"/>
  <c r="H6" i="22"/>
  <c r="H14" i="22"/>
  <c r="H22" i="22"/>
  <c r="H30" i="22"/>
  <c r="H38" i="22"/>
  <c r="H46" i="22"/>
  <c r="H54" i="22"/>
  <c r="H62" i="22"/>
  <c r="H70" i="22"/>
  <c r="H78" i="22"/>
  <c r="H86" i="22"/>
  <c r="H7" i="22"/>
  <c r="H15" i="22"/>
  <c r="H23" i="22"/>
  <c r="H31" i="22"/>
  <c r="H39" i="22"/>
  <c r="H47" i="22"/>
  <c r="H55" i="22"/>
  <c r="H63" i="22"/>
  <c r="H71" i="22"/>
  <c r="H79" i="22"/>
  <c r="H87" i="22"/>
  <c r="H8" i="22"/>
  <c r="H16" i="22"/>
  <c r="H24" i="22"/>
  <c r="H32" i="22"/>
  <c r="H40" i="22"/>
  <c r="H48" i="22"/>
  <c r="H56" i="22"/>
  <c r="H64" i="22"/>
  <c r="H72" i="22"/>
  <c r="H80" i="22"/>
  <c r="H88" i="22"/>
  <c r="H19" i="22"/>
  <c r="H37" i="22"/>
  <c r="H60" i="22"/>
  <c r="H83" i="22"/>
  <c r="H20" i="22"/>
  <c r="H43" i="22"/>
  <c r="H61" i="22"/>
  <c r="H84" i="22"/>
  <c r="H3" i="22"/>
  <c r="H21" i="22"/>
  <c r="H44" i="22"/>
  <c r="H67" i="22"/>
  <c r="H85" i="22"/>
  <c r="H4" i="22"/>
  <c r="H27" i="22"/>
  <c r="H45" i="22"/>
  <c r="H68" i="22"/>
  <c r="H12" i="22"/>
  <c r="H35" i="22"/>
  <c r="H53" i="22"/>
  <c r="H76" i="22"/>
  <c r="H13" i="22"/>
  <c r="H36" i="22"/>
  <c r="H59" i="22"/>
  <c r="H77" i="22"/>
  <c r="H5" i="22"/>
  <c r="H11" i="22"/>
  <c r="H28" i="22"/>
  <c r="H29" i="22"/>
  <c r="H51" i="22"/>
  <c r="H69" i="22"/>
  <c r="H52" i="22"/>
  <c r="H75" i="22"/>
  <c r="G6" i="22"/>
  <c r="E6" i="22"/>
  <c r="E14" i="22"/>
  <c r="E22" i="22"/>
  <c r="E30" i="22"/>
  <c r="E38" i="22"/>
  <c r="E46" i="22"/>
  <c r="E54" i="22"/>
  <c r="E7" i="22"/>
  <c r="E15" i="22"/>
  <c r="E23" i="22"/>
  <c r="E31" i="22"/>
  <c r="E39" i="22"/>
  <c r="E47" i="22"/>
  <c r="E55" i="22"/>
  <c r="E8" i="22"/>
  <c r="E16" i="22"/>
  <c r="E24" i="22"/>
  <c r="E32" i="22"/>
  <c r="E40" i="22"/>
  <c r="E48" i="22"/>
  <c r="E56" i="22"/>
  <c r="E2" i="22"/>
  <c r="E13" i="22"/>
  <c r="E27" i="22"/>
  <c r="E41" i="22"/>
  <c r="E52" i="22"/>
  <c r="E63" i="22"/>
  <c r="E71" i="22"/>
  <c r="E79" i="22"/>
  <c r="E87" i="22"/>
  <c r="E3" i="22"/>
  <c r="E17" i="22"/>
  <c r="E28" i="22"/>
  <c r="E42" i="22"/>
  <c r="E53" i="22"/>
  <c r="E64" i="22"/>
  <c r="E72" i="22"/>
  <c r="E80" i="22"/>
  <c r="E88" i="22"/>
  <c r="E4" i="22"/>
  <c r="E18" i="22"/>
  <c r="E29" i="22"/>
  <c r="E43" i="22"/>
  <c r="E57" i="22"/>
  <c r="E65" i="22"/>
  <c r="E73" i="22"/>
  <c r="E81" i="22"/>
  <c r="E89" i="22"/>
  <c r="E5" i="22"/>
  <c r="E19" i="22"/>
  <c r="E33" i="22"/>
  <c r="E44" i="22"/>
  <c r="E58" i="22"/>
  <c r="E66" i="22"/>
  <c r="E74" i="22"/>
  <c r="E82" i="22"/>
  <c r="E11" i="22"/>
  <c r="E25" i="22"/>
  <c r="E36" i="22"/>
  <c r="E50" i="22"/>
  <c r="E61" i="22"/>
  <c r="E69" i="22"/>
  <c r="E77" i="22"/>
  <c r="E85" i="22"/>
  <c r="E20" i="22"/>
  <c r="E51" i="22"/>
  <c r="E76" i="22"/>
  <c r="E21" i="22"/>
  <c r="E59" i="22"/>
  <c r="E78" i="22"/>
  <c r="E26" i="22"/>
  <c r="E60" i="22"/>
  <c r="E83" i="22"/>
  <c r="E35" i="22"/>
  <c r="E67" i="22"/>
  <c r="E86" i="22"/>
  <c r="E10" i="22"/>
  <c r="E45" i="22"/>
  <c r="E70" i="22"/>
  <c r="E62" i="22"/>
  <c r="E68" i="22"/>
  <c r="E12" i="22"/>
  <c r="E75" i="22"/>
  <c r="E9" i="22"/>
  <c r="E84" i="22"/>
  <c r="E37" i="22"/>
  <c r="E49" i="22"/>
  <c r="E34" i="22"/>
  <c r="G3" i="22"/>
  <c r="G4" i="22"/>
  <c r="G2" i="22"/>
  <c r="F9" i="22"/>
  <c r="F17" i="22"/>
  <c r="F25" i="22"/>
  <c r="F33" i="22"/>
  <c r="F41" i="22"/>
  <c r="F6" i="22"/>
  <c r="F14" i="22"/>
  <c r="F22" i="22"/>
  <c r="F30" i="22"/>
  <c r="F38" i="22"/>
  <c r="F46" i="22"/>
  <c r="F54" i="22"/>
  <c r="F62" i="22"/>
  <c r="F70" i="22"/>
  <c r="F78" i="22"/>
  <c r="F86" i="22"/>
  <c r="F7" i="22"/>
  <c r="F15" i="22"/>
  <c r="F23" i="22"/>
  <c r="F31" i="22"/>
  <c r="F39" i="22"/>
  <c r="F47" i="22"/>
  <c r="F55" i="22"/>
  <c r="F63" i="22"/>
  <c r="F71" i="22"/>
  <c r="F79" i="22"/>
  <c r="F87" i="22"/>
  <c r="F8" i="22"/>
  <c r="F16" i="22"/>
  <c r="F24" i="22"/>
  <c r="F32" i="22"/>
  <c r="F40" i="22"/>
  <c r="F48" i="22"/>
  <c r="F56" i="22"/>
  <c r="F64" i="22"/>
  <c r="F72" i="22"/>
  <c r="F80" i="22"/>
  <c r="F88" i="22"/>
  <c r="F4" i="22"/>
  <c r="F20" i="22"/>
  <c r="F36" i="22"/>
  <c r="F51" i="22"/>
  <c r="F65" i="22"/>
  <c r="F76" i="22"/>
  <c r="F5" i="22"/>
  <c r="F21" i="22"/>
  <c r="F37" i="22"/>
  <c r="F52" i="22"/>
  <c r="F66" i="22"/>
  <c r="F77" i="22"/>
  <c r="F10" i="22"/>
  <c r="F26" i="22"/>
  <c r="F42" i="22"/>
  <c r="F53" i="22"/>
  <c r="F67" i="22"/>
  <c r="F81" i="22"/>
  <c r="F11" i="22"/>
  <c r="F27" i="22"/>
  <c r="F43" i="22"/>
  <c r="F57" i="22"/>
  <c r="F68" i="22"/>
  <c r="F82" i="22"/>
  <c r="F2" i="22"/>
  <c r="F18" i="22"/>
  <c r="F34" i="22"/>
  <c r="F49" i="22"/>
  <c r="F60" i="22"/>
  <c r="F74" i="22"/>
  <c r="F85" i="22"/>
  <c r="F35" i="22"/>
  <c r="F73" i="22"/>
  <c r="F44" i="22"/>
  <c r="F75" i="22"/>
  <c r="F3" i="22"/>
  <c r="F45" i="22"/>
  <c r="F83" i="22"/>
  <c r="F13" i="22"/>
  <c r="F58" i="22"/>
  <c r="F89" i="22"/>
  <c r="F28" i="22"/>
  <c r="F61" i="22"/>
  <c r="F59" i="22"/>
  <c r="F69" i="22"/>
  <c r="F84" i="22"/>
  <c r="F12" i="22"/>
  <c r="F29" i="22"/>
  <c r="F50" i="22"/>
  <c r="F19" i="22"/>
  <c r="G5" i="22"/>
  <c r="G9" i="22"/>
  <c r="G8" i="22"/>
  <c r="D2" i="22"/>
  <c r="D8" i="22"/>
  <c r="D16" i="22"/>
  <c r="D24" i="22"/>
  <c r="D32" i="22"/>
  <c r="D40" i="22"/>
  <c r="D48" i="22"/>
  <c r="D56" i="22"/>
  <c r="D64" i="22"/>
  <c r="D9" i="22"/>
  <c r="D17" i="22"/>
  <c r="D25" i="22"/>
  <c r="D33" i="22"/>
  <c r="D41" i="22"/>
  <c r="D49" i="22"/>
  <c r="D57" i="22"/>
  <c r="D65" i="22"/>
  <c r="D10" i="22"/>
  <c r="D18" i="22"/>
  <c r="D26" i="22"/>
  <c r="D34" i="22"/>
  <c r="D42" i="22"/>
  <c r="D50" i="22"/>
  <c r="D58" i="22"/>
  <c r="D66" i="22"/>
  <c r="D74" i="22"/>
  <c r="D82" i="22"/>
  <c r="D3" i="22"/>
  <c r="D11" i="22"/>
  <c r="D19" i="22"/>
  <c r="D27" i="22"/>
  <c r="D35" i="22"/>
  <c r="D43" i="22"/>
  <c r="D51" i="22"/>
  <c r="D59" i="22"/>
  <c r="D67" i="22"/>
  <c r="D75" i="22"/>
  <c r="D83" i="22"/>
  <c r="D6" i="22"/>
  <c r="D14" i="22"/>
  <c r="D22" i="22"/>
  <c r="D30" i="22"/>
  <c r="D38" i="22"/>
  <c r="D46" i="22"/>
  <c r="D54" i="22"/>
  <c r="D62" i="22"/>
  <c r="D12" i="22"/>
  <c r="D13" i="22"/>
  <c r="D36" i="22"/>
  <c r="D55" i="22"/>
  <c r="D72" i="22"/>
  <c r="D84" i="22"/>
  <c r="D15" i="22"/>
  <c r="D37" i="22"/>
  <c r="D60" i="22"/>
  <c r="D73" i="22"/>
  <c r="D85" i="22"/>
  <c r="D21" i="22"/>
  <c r="D44" i="22"/>
  <c r="D63" i="22"/>
  <c r="D77" i="22"/>
  <c r="D87" i="22"/>
  <c r="D5" i="22"/>
  <c r="D28" i="22"/>
  <c r="D47" i="22"/>
  <c r="D69" i="22"/>
  <c r="D79" i="22"/>
  <c r="D89" i="22"/>
  <c r="D29" i="22"/>
  <c r="D70" i="22"/>
  <c r="D52" i="22"/>
  <c r="D31" i="22"/>
  <c r="D71" i="22"/>
  <c r="D80" i="22"/>
  <c r="D39" i="22"/>
  <c r="D76" i="22"/>
  <c r="D4" i="22"/>
  <c r="D45" i="22"/>
  <c r="D78" i="22"/>
  <c r="D20" i="22"/>
  <c r="D61" i="22"/>
  <c r="D86" i="22"/>
  <c r="D23" i="22"/>
  <c r="D68" i="22"/>
  <c r="D88" i="22"/>
  <c r="D7" i="22"/>
  <c r="D53" i="22"/>
  <c r="D81" i="22"/>
  <c r="U3" i="9"/>
  <c r="E3" i="9" s="1"/>
  <c r="V3" i="9"/>
  <c r="F3" i="9" s="1"/>
  <c r="W3" i="9"/>
  <c r="G3" i="9" s="1"/>
  <c r="X3" i="9"/>
  <c r="H3" i="9" s="1"/>
  <c r="Y3" i="9"/>
  <c r="I3" i="9" s="1"/>
  <c r="Z3" i="9"/>
  <c r="J3" i="9" s="1"/>
  <c r="AA3" i="9"/>
  <c r="K3" i="9" s="1"/>
  <c r="U4" i="9"/>
  <c r="E4" i="9" s="1"/>
  <c r="V4" i="9"/>
  <c r="F4" i="9" s="1"/>
  <c r="W4" i="9"/>
  <c r="G4" i="9" s="1"/>
  <c r="X4" i="9"/>
  <c r="H4" i="9" s="1"/>
  <c r="Y4" i="9"/>
  <c r="I4" i="9" s="1"/>
  <c r="Z4" i="9"/>
  <c r="J4" i="9" s="1"/>
  <c r="AA4" i="9"/>
  <c r="K4" i="9" s="1"/>
  <c r="U5" i="9"/>
  <c r="E5" i="9" s="1"/>
  <c r="V5" i="9"/>
  <c r="F5" i="9" s="1"/>
  <c r="W5" i="9"/>
  <c r="G5" i="9" s="1"/>
  <c r="X5" i="9"/>
  <c r="H5" i="9" s="1"/>
  <c r="Y5" i="9"/>
  <c r="I5" i="9" s="1"/>
  <c r="Z5" i="9"/>
  <c r="J5" i="9" s="1"/>
  <c r="AA5" i="9"/>
  <c r="K5" i="9" s="1"/>
  <c r="U6" i="9"/>
  <c r="E6" i="9" s="1"/>
  <c r="V6" i="9"/>
  <c r="F6" i="9" s="1"/>
  <c r="W6" i="9"/>
  <c r="G6" i="9" s="1"/>
  <c r="X6" i="9"/>
  <c r="H6" i="9" s="1"/>
  <c r="Y6" i="9"/>
  <c r="I6" i="9" s="1"/>
  <c r="Z6" i="9"/>
  <c r="J6" i="9" s="1"/>
  <c r="AA6" i="9"/>
  <c r="K6" i="9" s="1"/>
  <c r="U7" i="9"/>
  <c r="E7" i="9" s="1"/>
  <c r="V7" i="9"/>
  <c r="F7" i="9" s="1"/>
  <c r="W7" i="9"/>
  <c r="G7" i="9" s="1"/>
  <c r="X7" i="9"/>
  <c r="H7" i="9" s="1"/>
  <c r="Y7" i="9"/>
  <c r="I7" i="9" s="1"/>
  <c r="Z7" i="9"/>
  <c r="J7" i="9" s="1"/>
  <c r="AA7" i="9"/>
  <c r="K7" i="9" s="1"/>
  <c r="U8" i="9"/>
  <c r="E8" i="9" s="1"/>
  <c r="V8" i="9"/>
  <c r="F8" i="9" s="1"/>
  <c r="W8" i="9"/>
  <c r="G8" i="9" s="1"/>
  <c r="X8" i="9"/>
  <c r="H8" i="9" s="1"/>
  <c r="Y8" i="9"/>
  <c r="I8" i="9" s="1"/>
  <c r="Z8" i="9"/>
  <c r="J8" i="9" s="1"/>
  <c r="AA8" i="9"/>
  <c r="K8" i="9" s="1"/>
  <c r="U9" i="9"/>
  <c r="E9" i="9" s="1"/>
  <c r="V9" i="9"/>
  <c r="F9" i="9" s="1"/>
  <c r="W9" i="9"/>
  <c r="G9" i="9" s="1"/>
  <c r="X9" i="9"/>
  <c r="H9" i="9" s="1"/>
  <c r="Y9" i="9"/>
  <c r="I9" i="9" s="1"/>
  <c r="Z9" i="9"/>
  <c r="J9" i="9" s="1"/>
  <c r="AA9" i="9"/>
  <c r="K9" i="9" s="1"/>
  <c r="U10" i="9"/>
  <c r="E10" i="9" s="1"/>
  <c r="V10" i="9"/>
  <c r="F10" i="9" s="1"/>
  <c r="W10" i="9"/>
  <c r="G10" i="9" s="1"/>
  <c r="X10" i="9"/>
  <c r="H10" i="9" s="1"/>
  <c r="Y10" i="9"/>
  <c r="I10" i="9" s="1"/>
  <c r="Z10" i="9"/>
  <c r="J10" i="9" s="1"/>
  <c r="AA10" i="9"/>
  <c r="K10" i="9" s="1"/>
  <c r="V2" i="9"/>
  <c r="F2" i="9" s="1"/>
  <c r="W2" i="9"/>
  <c r="G2" i="9" s="1"/>
  <c r="X2" i="9"/>
  <c r="H2" i="9" s="1"/>
  <c r="Y2" i="9"/>
  <c r="I2" i="9" s="1"/>
  <c r="Z2" i="9"/>
  <c r="J2" i="9" s="1"/>
  <c r="AA2" i="9"/>
  <c r="K2" i="9" s="1"/>
  <c r="U2" i="9"/>
  <c r="E2" i="9" s="1"/>
  <c r="U3" i="8"/>
  <c r="E3" i="8" s="1"/>
  <c r="V3" i="8"/>
  <c r="F3" i="8" s="1"/>
  <c r="W3" i="8"/>
  <c r="G3" i="8" s="1"/>
  <c r="X3" i="8"/>
  <c r="H3" i="8" s="1"/>
  <c r="Y3" i="8"/>
  <c r="I3" i="8" s="1"/>
  <c r="Z3" i="8"/>
  <c r="J3" i="8" s="1"/>
  <c r="AA3" i="8"/>
  <c r="K3" i="8" s="1"/>
  <c r="U4" i="8"/>
  <c r="E4" i="8" s="1"/>
  <c r="V4" i="8"/>
  <c r="F4" i="8" s="1"/>
  <c r="W4" i="8"/>
  <c r="G4" i="8" s="1"/>
  <c r="X4" i="8"/>
  <c r="H4" i="8" s="1"/>
  <c r="Y4" i="8"/>
  <c r="I4" i="8" s="1"/>
  <c r="Z4" i="8"/>
  <c r="J4" i="8" s="1"/>
  <c r="AA4" i="8"/>
  <c r="K4" i="8" s="1"/>
  <c r="U5" i="8"/>
  <c r="E5" i="8" s="1"/>
  <c r="V5" i="8"/>
  <c r="F5" i="8" s="1"/>
  <c r="W5" i="8"/>
  <c r="G5" i="8" s="1"/>
  <c r="X5" i="8"/>
  <c r="H5" i="8" s="1"/>
  <c r="Y5" i="8"/>
  <c r="I5" i="8" s="1"/>
  <c r="Z5" i="8"/>
  <c r="J5" i="8" s="1"/>
  <c r="AA5" i="8"/>
  <c r="K5" i="8" s="1"/>
  <c r="U6" i="8"/>
  <c r="E6" i="8" s="1"/>
  <c r="V6" i="8"/>
  <c r="F6" i="8" s="1"/>
  <c r="W6" i="8"/>
  <c r="G6" i="8" s="1"/>
  <c r="X6" i="8"/>
  <c r="H6" i="8" s="1"/>
  <c r="Y6" i="8"/>
  <c r="I6" i="8" s="1"/>
  <c r="Z6" i="8"/>
  <c r="J6" i="8" s="1"/>
  <c r="AA6" i="8"/>
  <c r="K6" i="8" s="1"/>
  <c r="U7" i="8"/>
  <c r="E7" i="8" s="1"/>
  <c r="V7" i="8"/>
  <c r="F7" i="8" s="1"/>
  <c r="W7" i="8"/>
  <c r="G7" i="8" s="1"/>
  <c r="X7" i="8"/>
  <c r="H7" i="8" s="1"/>
  <c r="Y7" i="8"/>
  <c r="I7" i="8" s="1"/>
  <c r="Z7" i="8"/>
  <c r="J7" i="8" s="1"/>
  <c r="AA7" i="8"/>
  <c r="K7" i="8" s="1"/>
  <c r="U8" i="8"/>
  <c r="E8" i="8" s="1"/>
  <c r="V8" i="8"/>
  <c r="F8" i="8" s="1"/>
  <c r="W8" i="8"/>
  <c r="G8" i="8" s="1"/>
  <c r="X8" i="8"/>
  <c r="H8" i="8" s="1"/>
  <c r="Y8" i="8"/>
  <c r="I8" i="8" s="1"/>
  <c r="Z8" i="8"/>
  <c r="J8" i="8" s="1"/>
  <c r="AA8" i="8"/>
  <c r="K8" i="8" s="1"/>
  <c r="U9" i="8"/>
  <c r="E9" i="8" s="1"/>
  <c r="V9" i="8"/>
  <c r="F9" i="8" s="1"/>
  <c r="W9" i="8"/>
  <c r="G9" i="8" s="1"/>
  <c r="X9" i="8"/>
  <c r="H9" i="8" s="1"/>
  <c r="Y9" i="8"/>
  <c r="I9" i="8" s="1"/>
  <c r="Z9" i="8"/>
  <c r="J9" i="8" s="1"/>
  <c r="AA9" i="8"/>
  <c r="K9" i="8" s="1"/>
  <c r="U10" i="8"/>
  <c r="E10" i="8" s="1"/>
  <c r="V10" i="8"/>
  <c r="F10" i="8" s="1"/>
  <c r="W10" i="8"/>
  <c r="G10" i="8" s="1"/>
  <c r="X10" i="8"/>
  <c r="H10" i="8" s="1"/>
  <c r="Y10" i="8"/>
  <c r="I10" i="8" s="1"/>
  <c r="Z10" i="8"/>
  <c r="J10" i="8" s="1"/>
  <c r="AA10" i="8"/>
  <c r="K10" i="8" s="1"/>
  <c r="U11" i="8"/>
  <c r="E11" i="8" s="1"/>
  <c r="V11" i="8"/>
  <c r="F11" i="8" s="1"/>
  <c r="W11" i="8"/>
  <c r="G11" i="8" s="1"/>
  <c r="X11" i="8"/>
  <c r="H11" i="8" s="1"/>
  <c r="Y11" i="8"/>
  <c r="I11" i="8" s="1"/>
  <c r="Z11" i="8"/>
  <c r="J11" i="8" s="1"/>
  <c r="AA11" i="8"/>
  <c r="K11" i="8" s="1"/>
  <c r="U12" i="8"/>
  <c r="E12" i="8" s="1"/>
  <c r="V12" i="8"/>
  <c r="F12" i="8" s="1"/>
  <c r="W12" i="8"/>
  <c r="G12" i="8" s="1"/>
  <c r="X12" i="8"/>
  <c r="H12" i="8" s="1"/>
  <c r="Y12" i="8"/>
  <c r="I12" i="8" s="1"/>
  <c r="Z12" i="8"/>
  <c r="J12" i="8" s="1"/>
  <c r="AA12" i="8"/>
  <c r="K12" i="8" s="1"/>
  <c r="U13" i="8"/>
  <c r="E13" i="8" s="1"/>
  <c r="V13" i="8"/>
  <c r="F13" i="8" s="1"/>
  <c r="W13" i="8"/>
  <c r="G13" i="8" s="1"/>
  <c r="X13" i="8"/>
  <c r="H13" i="8" s="1"/>
  <c r="Y13" i="8"/>
  <c r="I13" i="8" s="1"/>
  <c r="Z13" i="8"/>
  <c r="J13" i="8" s="1"/>
  <c r="AA13" i="8"/>
  <c r="K13" i="8" s="1"/>
  <c r="U14" i="8"/>
  <c r="E14" i="8" s="1"/>
  <c r="V14" i="8"/>
  <c r="F14" i="8" s="1"/>
  <c r="W14" i="8"/>
  <c r="G14" i="8" s="1"/>
  <c r="X14" i="8"/>
  <c r="H14" i="8" s="1"/>
  <c r="Y14" i="8"/>
  <c r="I14" i="8" s="1"/>
  <c r="Z14" i="8"/>
  <c r="J14" i="8" s="1"/>
  <c r="AA14" i="8"/>
  <c r="K14" i="8" s="1"/>
  <c r="U15" i="8"/>
  <c r="E15" i="8" s="1"/>
  <c r="V15" i="8"/>
  <c r="F15" i="8" s="1"/>
  <c r="W15" i="8"/>
  <c r="G15" i="8" s="1"/>
  <c r="X15" i="8"/>
  <c r="H15" i="8" s="1"/>
  <c r="Y15" i="8"/>
  <c r="I15" i="8" s="1"/>
  <c r="Z15" i="8"/>
  <c r="J15" i="8" s="1"/>
  <c r="AA15" i="8"/>
  <c r="K15" i="8" s="1"/>
  <c r="U16" i="8"/>
  <c r="E16" i="8" s="1"/>
  <c r="V16" i="8"/>
  <c r="F16" i="8" s="1"/>
  <c r="W16" i="8"/>
  <c r="G16" i="8" s="1"/>
  <c r="X16" i="8"/>
  <c r="H16" i="8" s="1"/>
  <c r="Y16" i="8"/>
  <c r="I16" i="8" s="1"/>
  <c r="Z16" i="8"/>
  <c r="J16" i="8" s="1"/>
  <c r="AA16" i="8"/>
  <c r="K16" i="8" s="1"/>
  <c r="U17" i="8"/>
  <c r="E17" i="8" s="1"/>
  <c r="V17" i="8"/>
  <c r="F17" i="8" s="1"/>
  <c r="W17" i="8"/>
  <c r="G17" i="8" s="1"/>
  <c r="X17" i="8"/>
  <c r="H17" i="8" s="1"/>
  <c r="Y17" i="8"/>
  <c r="I17" i="8" s="1"/>
  <c r="Z17" i="8"/>
  <c r="J17" i="8" s="1"/>
  <c r="AA17" i="8"/>
  <c r="K17" i="8" s="1"/>
  <c r="U18" i="8"/>
  <c r="E18" i="8" s="1"/>
  <c r="V18" i="8"/>
  <c r="F18" i="8" s="1"/>
  <c r="W18" i="8"/>
  <c r="G18" i="8" s="1"/>
  <c r="X18" i="8"/>
  <c r="H18" i="8" s="1"/>
  <c r="Y18" i="8"/>
  <c r="I18" i="8" s="1"/>
  <c r="Z18" i="8"/>
  <c r="J18" i="8" s="1"/>
  <c r="AA18" i="8"/>
  <c r="K18" i="8" s="1"/>
  <c r="U19" i="8"/>
  <c r="E19" i="8" s="1"/>
  <c r="V19" i="8"/>
  <c r="F19" i="8" s="1"/>
  <c r="W19" i="8"/>
  <c r="G19" i="8" s="1"/>
  <c r="X19" i="8"/>
  <c r="H19" i="8" s="1"/>
  <c r="Y19" i="8"/>
  <c r="I19" i="8" s="1"/>
  <c r="Z19" i="8"/>
  <c r="J19" i="8" s="1"/>
  <c r="AA19" i="8"/>
  <c r="K19" i="8" s="1"/>
  <c r="U20" i="8"/>
  <c r="E20" i="8" s="1"/>
  <c r="V20" i="8"/>
  <c r="F20" i="8" s="1"/>
  <c r="W20" i="8"/>
  <c r="G20" i="8" s="1"/>
  <c r="X20" i="8"/>
  <c r="H20" i="8" s="1"/>
  <c r="Y20" i="8"/>
  <c r="I20" i="8" s="1"/>
  <c r="Z20" i="8"/>
  <c r="J20" i="8" s="1"/>
  <c r="AA20" i="8"/>
  <c r="K20" i="8" s="1"/>
  <c r="V2" i="8"/>
  <c r="F2" i="8" s="1"/>
  <c r="W2" i="8"/>
  <c r="G2" i="8" s="1"/>
  <c r="X2" i="8"/>
  <c r="H2" i="8" s="1"/>
  <c r="Y2" i="8"/>
  <c r="I2" i="8" s="1"/>
  <c r="Z2" i="8"/>
  <c r="J2" i="8" s="1"/>
  <c r="AA2" i="8"/>
  <c r="K2" i="8" s="1"/>
  <c r="U2" i="8"/>
  <c r="E2" i="8" s="1"/>
  <c r="C94" i="21"/>
  <c r="C95" i="21"/>
  <c r="C96" i="21"/>
  <c r="C97" i="21"/>
  <c r="C98" i="21"/>
  <c r="C99" i="21"/>
  <c r="C100" i="21"/>
  <c r="C101" i="21"/>
  <c r="C102" i="21"/>
  <c r="C103" i="21"/>
  <c r="C104" i="21"/>
  <c r="C105" i="21"/>
  <c r="C106" i="21"/>
  <c r="C107" i="21"/>
  <c r="C108" i="21"/>
  <c r="Y3" i="6"/>
  <c r="E3" i="6" s="1"/>
  <c r="Z3" i="6"/>
  <c r="F3" i="6" s="1"/>
  <c r="AA3" i="6"/>
  <c r="G3" i="6" s="1"/>
  <c r="AB3" i="6"/>
  <c r="H3" i="6" s="1"/>
  <c r="AC3" i="6"/>
  <c r="I3" i="6" s="1"/>
  <c r="AD3" i="6"/>
  <c r="J3" i="6" s="1"/>
  <c r="AE3" i="6"/>
  <c r="K3" i="6" s="1"/>
  <c r="AF3" i="6"/>
  <c r="L3" i="6" s="1"/>
  <c r="AG3" i="6"/>
  <c r="M3" i="6" s="1"/>
  <c r="Y4" i="6"/>
  <c r="E4" i="6" s="1"/>
  <c r="Z4" i="6"/>
  <c r="F4" i="6" s="1"/>
  <c r="AA4" i="6"/>
  <c r="G4" i="6" s="1"/>
  <c r="AB4" i="6"/>
  <c r="H4" i="6" s="1"/>
  <c r="AC4" i="6"/>
  <c r="I4" i="6" s="1"/>
  <c r="AD4" i="6"/>
  <c r="J4" i="6" s="1"/>
  <c r="AE4" i="6"/>
  <c r="K4" i="6" s="1"/>
  <c r="AF4" i="6"/>
  <c r="L4" i="6" s="1"/>
  <c r="AG4" i="6"/>
  <c r="M4" i="6" s="1"/>
  <c r="Y5" i="6"/>
  <c r="E5" i="6" s="1"/>
  <c r="Z5" i="6"/>
  <c r="F5" i="6" s="1"/>
  <c r="AA5" i="6"/>
  <c r="G5" i="6" s="1"/>
  <c r="AB5" i="6"/>
  <c r="H5" i="6" s="1"/>
  <c r="AC5" i="6"/>
  <c r="I5" i="6" s="1"/>
  <c r="AD5" i="6"/>
  <c r="J5" i="6" s="1"/>
  <c r="AE5" i="6"/>
  <c r="K5" i="6" s="1"/>
  <c r="AF5" i="6"/>
  <c r="L5" i="6" s="1"/>
  <c r="AG5" i="6"/>
  <c r="M5" i="6" s="1"/>
  <c r="Y6" i="6"/>
  <c r="E6" i="6" s="1"/>
  <c r="Z6" i="6"/>
  <c r="F6" i="6" s="1"/>
  <c r="AA6" i="6"/>
  <c r="G6" i="6" s="1"/>
  <c r="AB6" i="6"/>
  <c r="H6" i="6" s="1"/>
  <c r="AC6" i="6"/>
  <c r="I6" i="6" s="1"/>
  <c r="AD6" i="6"/>
  <c r="J6" i="6" s="1"/>
  <c r="AE6" i="6"/>
  <c r="K6" i="6" s="1"/>
  <c r="AF6" i="6"/>
  <c r="L6" i="6" s="1"/>
  <c r="AG6" i="6"/>
  <c r="M6" i="6" s="1"/>
  <c r="Y7" i="6"/>
  <c r="E7" i="6" s="1"/>
  <c r="Z7" i="6"/>
  <c r="F7" i="6" s="1"/>
  <c r="AA7" i="6"/>
  <c r="G7" i="6" s="1"/>
  <c r="AB7" i="6"/>
  <c r="H7" i="6" s="1"/>
  <c r="AC7" i="6"/>
  <c r="I7" i="6" s="1"/>
  <c r="AD7" i="6"/>
  <c r="J7" i="6" s="1"/>
  <c r="AE7" i="6"/>
  <c r="K7" i="6" s="1"/>
  <c r="AF7" i="6"/>
  <c r="L7" i="6" s="1"/>
  <c r="AG7" i="6"/>
  <c r="M7" i="6" s="1"/>
  <c r="Y8" i="6"/>
  <c r="E8" i="6" s="1"/>
  <c r="Z8" i="6"/>
  <c r="F8" i="6" s="1"/>
  <c r="AA8" i="6"/>
  <c r="G8" i="6" s="1"/>
  <c r="AB8" i="6"/>
  <c r="H8" i="6" s="1"/>
  <c r="AC8" i="6"/>
  <c r="I8" i="6" s="1"/>
  <c r="AD8" i="6"/>
  <c r="J8" i="6" s="1"/>
  <c r="AE8" i="6"/>
  <c r="K8" i="6" s="1"/>
  <c r="AF8" i="6"/>
  <c r="L8" i="6" s="1"/>
  <c r="AG8" i="6"/>
  <c r="M8" i="6" s="1"/>
  <c r="Y9" i="6"/>
  <c r="Z9" i="6"/>
  <c r="AA9" i="6"/>
  <c r="AB9" i="6"/>
  <c r="AC9" i="6"/>
  <c r="AD9" i="6"/>
  <c r="AE9" i="6"/>
  <c r="AF9" i="6"/>
  <c r="AG9" i="6"/>
  <c r="Y10" i="6"/>
  <c r="E10" i="6" s="1"/>
  <c r="Z10" i="6"/>
  <c r="F10" i="6" s="1"/>
  <c r="AA10" i="6"/>
  <c r="G10" i="6" s="1"/>
  <c r="AB10" i="6"/>
  <c r="H10" i="6" s="1"/>
  <c r="AC10" i="6"/>
  <c r="I10" i="6" s="1"/>
  <c r="AD10" i="6"/>
  <c r="J10" i="6" s="1"/>
  <c r="AE10" i="6"/>
  <c r="K10" i="6" s="1"/>
  <c r="AF10" i="6"/>
  <c r="L10" i="6" s="1"/>
  <c r="AG10" i="6"/>
  <c r="M10" i="6" s="1"/>
  <c r="Y11" i="6"/>
  <c r="E11" i="6" s="1"/>
  <c r="Z11" i="6"/>
  <c r="F11" i="6" s="1"/>
  <c r="AA11" i="6"/>
  <c r="G11" i="6" s="1"/>
  <c r="AB11" i="6"/>
  <c r="H11" i="6" s="1"/>
  <c r="AC11" i="6"/>
  <c r="I11" i="6" s="1"/>
  <c r="AD11" i="6"/>
  <c r="J11" i="6" s="1"/>
  <c r="AE11" i="6"/>
  <c r="K11" i="6" s="1"/>
  <c r="AF11" i="6"/>
  <c r="L11" i="6" s="1"/>
  <c r="AG11" i="6"/>
  <c r="M11" i="6" s="1"/>
  <c r="Z2" i="6"/>
  <c r="F2" i="6" s="1"/>
  <c r="AA2" i="6"/>
  <c r="G2" i="6" s="1"/>
  <c r="AB2" i="6"/>
  <c r="H2" i="6" s="1"/>
  <c r="AC2" i="6"/>
  <c r="I2" i="6" s="1"/>
  <c r="AD2" i="6"/>
  <c r="J2" i="6" s="1"/>
  <c r="AE2" i="6"/>
  <c r="K2" i="6" s="1"/>
  <c r="AF2" i="6"/>
  <c r="L2" i="6" s="1"/>
  <c r="AG2" i="6"/>
  <c r="M2" i="6" s="1"/>
  <c r="Y2" i="6"/>
  <c r="E2" i="6" s="1"/>
  <c r="W3" i="5"/>
  <c r="E3" i="5" s="1"/>
  <c r="X3" i="5"/>
  <c r="F3" i="5" s="1"/>
  <c r="Y3" i="5"/>
  <c r="G3" i="5" s="1"/>
  <c r="Z3" i="5"/>
  <c r="H3" i="5" s="1"/>
  <c r="AA3" i="5"/>
  <c r="I3" i="5" s="1"/>
  <c r="AB3" i="5"/>
  <c r="J3" i="5" s="1"/>
  <c r="AC3" i="5"/>
  <c r="K3" i="5" s="1"/>
  <c r="AD3" i="5"/>
  <c r="L3" i="5" s="1"/>
  <c r="W4" i="5"/>
  <c r="E4" i="5" s="1"/>
  <c r="X4" i="5"/>
  <c r="F4" i="5" s="1"/>
  <c r="Y4" i="5"/>
  <c r="G4" i="5" s="1"/>
  <c r="Z4" i="5"/>
  <c r="H4" i="5" s="1"/>
  <c r="AA4" i="5"/>
  <c r="I4" i="5" s="1"/>
  <c r="AB4" i="5"/>
  <c r="J4" i="5" s="1"/>
  <c r="AC4" i="5"/>
  <c r="K4" i="5" s="1"/>
  <c r="AD4" i="5"/>
  <c r="L4" i="5" s="1"/>
  <c r="W5" i="5"/>
  <c r="E5" i="5" s="1"/>
  <c r="X5" i="5"/>
  <c r="F5" i="5" s="1"/>
  <c r="Y5" i="5"/>
  <c r="G5" i="5" s="1"/>
  <c r="Z5" i="5"/>
  <c r="H5" i="5" s="1"/>
  <c r="AA5" i="5"/>
  <c r="I5" i="5" s="1"/>
  <c r="AB5" i="5"/>
  <c r="J5" i="5" s="1"/>
  <c r="AC5" i="5"/>
  <c r="K5" i="5" s="1"/>
  <c r="AD5" i="5"/>
  <c r="L5" i="5" s="1"/>
  <c r="W6" i="5"/>
  <c r="E6" i="5" s="1"/>
  <c r="X6" i="5"/>
  <c r="F6" i="5" s="1"/>
  <c r="Y6" i="5"/>
  <c r="G6" i="5" s="1"/>
  <c r="Z6" i="5"/>
  <c r="H6" i="5" s="1"/>
  <c r="AA6" i="5"/>
  <c r="I6" i="5" s="1"/>
  <c r="AB6" i="5"/>
  <c r="J6" i="5" s="1"/>
  <c r="AC6" i="5"/>
  <c r="K6" i="5" s="1"/>
  <c r="AD6" i="5"/>
  <c r="L6" i="5" s="1"/>
  <c r="W7" i="5"/>
  <c r="E7" i="5" s="1"/>
  <c r="X7" i="5"/>
  <c r="F7" i="5" s="1"/>
  <c r="Y7" i="5"/>
  <c r="G7" i="5" s="1"/>
  <c r="Z7" i="5"/>
  <c r="H7" i="5" s="1"/>
  <c r="AA7" i="5"/>
  <c r="I7" i="5" s="1"/>
  <c r="AB7" i="5"/>
  <c r="J7" i="5" s="1"/>
  <c r="AC7" i="5"/>
  <c r="K7" i="5" s="1"/>
  <c r="AD7" i="5"/>
  <c r="L7" i="5" s="1"/>
  <c r="W8" i="5"/>
  <c r="E8" i="5" s="1"/>
  <c r="X8" i="5"/>
  <c r="F8" i="5" s="1"/>
  <c r="Y8" i="5"/>
  <c r="G8" i="5" s="1"/>
  <c r="Z8" i="5"/>
  <c r="H8" i="5" s="1"/>
  <c r="AA8" i="5"/>
  <c r="I8" i="5" s="1"/>
  <c r="AB8" i="5"/>
  <c r="J8" i="5" s="1"/>
  <c r="AC8" i="5"/>
  <c r="K8" i="5" s="1"/>
  <c r="AD8" i="5"/>
  <c r="L8" i="5" s="1"/>
  <c r="W9" i="5"/>
  <c r="E9" i="5" s="1"/>
  <c r="X9" i="5"/>
  <c r="F9" i="5" s="1"/>
  <c r="Y9" i="5"/>
  <c r="G9" i="5" s="1"/>
  <c r="Z9" i="5"/>
  <c r="H9" i="5" s="1"/>
  <c r="AA9" i="5"/>
  <c r="I9" i="5" s="1"/>
  <c r="AB9" i="5"/>
  <c r="J9" i="5" s="1"/>
  <c r="AC9" i="5"/>
  <c r="K9" i="5" s="1"/>
  <c r="AD9" i="5"/>
  <c r="L9" i="5" s="1"/>
  <c r="W10" i="5"/>
  <c r="E10" i="5" s="1"/>
  <c r="X10" i="5"/>
  <c r="F10" i="5" s="1"/>
  <c r="Y10" i="5"/>
  <c r="G10" i="5" s="1"/>
  <c r="Z10" i="5"/>
  <c r="H10" i="5" s="1"/>
  <c r="AA10" i="5"/>
  <c r="I10" i="5" s="1"/>
  <c r="AB10" i="5"/>
  <c r="J10" i="5" s="1"/>
  <c r="AC10" i="5"/>
  <c r="K10" i="5" s="1"/>
  <c r="AD10" i="5"/>
  <c r="L10" i="5" s="1"/>
  <c r="W11" i="5"/>
  <c r="E11" i="5" s="1"/>
  <c r="X11" i="5"/>
  <c r="F11" i="5" s="1"/>
  <c r="Y11" i="5"/>
  <c r="G11" i="5" s="1"/>
  <c r="Z11" i="5"/>
  <c r="H11" i="5" s="1"/>
  <c r="AA11" i="5"/>
  <c r="I11" i="5" s="1"/>
  <c r="AB11" i="5"/>
  <c r="J11" i="5" s="1"/>
  <c r="AC11" i="5"/>
  <c r="K11" i="5" s="1"/>
  <c r="AD11" i="5"/>
  <c r="L11" i="5" s="1"/>
  <c r="W12" i="5"/>
  <c r="E12" i="5" s="1"/>
  <c r="X12" i="5"/>
  <c r="F12" i="5" s="1"/>
  <c r="Y12" i="5"/>
  <c r="G12" i="5" s="1"/>
  <c r="Z12" i="5"/>
  <c r="H12" i="5" s="1"/>
  <c r="AA12" i="5"/>
  <c r="I12" i="5" s="1"/>
  <c r="AB12" i="5"/>
  <c r="J12" i="5" s="1"/>
  <c r="AC12" i="5"/>
  <c r="K12" i="5" s="1"/>
  <c r="AD12" i="5"/>
  <c r="L12" i="5" s="1"/>
  <c r="W13" i="5"/>
  <c r="E13" i="5" s="1"/>
  <c r="X13" i="5"/>
  <c r="F13" i="5" s="1"/>
  <c r="Y13" i="5"/>
  <c r="G13" i="5" s="1"/>
  <c r="Z13" i="5"/>
  <c r="H13" i="5" s="1"/>
  <c r="AA13" i="5"/>
  <c r="I13" i="5" s="1"/>
  <c r="AB13" i="5"/>
  <c r="J13" i="5" s="1"/>
  <c r="AC13" i="5"/>
  <c r="K13" i="5" s="1"/>
  <c r="AD13" i="5"/>
  <c r="L13" i="5" s="1"/>
  <c r="W14" i="5"/>
  <c r="E14" i="5" s="1"/>
  <c r="X14" i="5"/>
  <c r="F14" i="5" s="1"/>
  <c r="Y14" i="5"/>
  <c r="G14" i="5" s="1"/>
  <c r="Z14" i="5"/>
  <c r="H14" i="5" s="1"/>
  <c r="AA14" i="5"/>
  <c r="I14" i="5" s="1"/>
  <c r="AB14" i="5"/>
  <c r="J14" i="5" s="1"/>
  <c r="AC14" i="5"/>
  <c r="K14" i="5" s="1"/>
  <c r="AD14" i="5"/>
  <c r="L14" i="5" s="1"/>
  <c r="W15" i="5"/>
  <c r="E15" i="5" s="1"/>
  <c r="X15" i="5"/>
  <c r="F15" i="5" s="1"/>
  <c r="Y15" i="5"/>
  <c r="G15" i="5" s="1"/>
  <c r="Z15" i="5"/>
  <c r="H15" i="5" s="1"/>
  <c r="AA15" i="5"/>
  <c r="I15" i="5" s="1"/>
  <c r="AB15" i="5"/>
  <c r="J15" i="5" s="1"/>
  <c r="AC15" i="5"/>
  <c r="K15" i="5" s="1"/>
  <c r="AD15" i="5"/>
  <c r="L15" i="5" s="1"/>
  <c r="X2" i="5"/>
  <c r="F2" i="5" s="1"/>
  <c r="Y2" i="5"/>
  <c r="G2" i="5" s="1"/>
  <c r="Z2" i="5"/>
  <c r="H2" i="5" s="1"/>
  <c r="AA2" i="5"/>
  <c r="I2" i="5" s="1"/>
  <c r="AB2" i="5"/>
  <c r="J2" i="5" s="1"/>
  <c r="AC2" i="5"/>
  <c r="K2" i="5" s="1"/>
  <c r="AD2" i="5"/>
  <c r="L2" i="5" s="1"/>
  <c r="W2" i="5"/>
  <c r="E2" i="5" s="1"/>
  <c r="L9" i="22" l="1"/>
  <c r="L17" i="22"/>
  <c r="L25" i="22"/>
  <c r="L33" i="22"/>
  <c r="L41" i="22"/>
  <c r="L49" i="22"/>
  <c r="L57" i="22"/>
  <c r="L65" i="22"/>
  <c r="L73" i="22"/>
  <c r="L81" i="22"/>
  <c r="L89" i="22"/>
  <c r="L2" i="22"/>
  <c r="L10" i="22"/>
  <c r="L18" i="22"/>
  <c r="L26" i="22"/>
  <c r="L34" i="22"/>
  <c r="L42" i="22"/>
  <c r="L50" i="22"/>
  <c r="L58" i="22"/>
  <c r="L66" i="22"/>
  <c r="L74" i="22"/>
  <c r="L82" i="22"/>
  <c r="L6" i="22"/>
  <c r="L14" i="22"/>
  <c r="L22" i="22"/>
  <c r="L30" i="22"/>
  <c r="L38" i="22"/>
  <c r="L46" i="22"/>
  <c r="L54" i="22"/>
  <c r="L62" i="22"/>
  <c r="L70" i="22"/>
  <c r="L78" i="22"/>
  <c r="L86" i="22"/>
  <c r="L7" i="22"/>
  <c r="L15" i="22"/>
  <c r="L23" i="22"/>
  <c r="L31" i="22"/>
  <c r="L39" i="22"/>
  <c r="L47" i="22"/>
  <c r="L55" i="22"/>
  <c r="L63" i="22"/>
  <c r="L71" i="22"/>
  <c r="L79" i="22"/>
  <c r="L87" i="22"/>
  <c r="L8" i="22"/>
  <c r="L16" i="22"/>
  <c r="L24" i="22"/>
  <c r="L32" i="22"/>
  <c r="L40" i="22"/>
  <c r="L48" i="22"/>
  <c r="L56" i="22"/>
  <c r="L64" i="22"/>
  <c r="L72" i="22"/>
  <c r="L80" i="22"/>
  <c r="L88" i="22"/>
  <c r="L5" i="22"/>
  <c r="L28" i="22"/>
  <c r="L51" i="22"/>
  <c r="L69" i="22"/>
  <c r="L11" i="22"/>
  <c r="L29" i="22"/>
  <c r="L52" i="22"/>
  <c r="L75" i="22"/>
  <c r="L12" i="22"/>
  <c r="L35" i="22"/>
  <c r="L53" i="22"/>
  <c r="L76" i="22"/>
  <c r="L13" i="22"/>
  <c r="L36" i="22"/>
  <c r="L59" i="22"/>
  <c r="L77" i="22"/>
  <c r="L3" i="22"/>
  <c r="L21" i="22"/>
  <c r="L44" i="22"/>
  <c r="L67" i="22"/>
  <c r="L85" i="22"/>
  <c r="L4" i="22"/>
  <c r="L27" i="22"/>
  <c r="L45" i="22"/>
  <c r="L68" i="22"/>
  <c r="L19" i="22"/>
  <c r="L20" i="22"/>
  <c r="L37" i="22"/>
  <c r="L43" i="22"/>
  <c r="L60" i="22"/>
  <c r="L83" i="22"/>
  <c r="L61" i="22"/>
  <c r="L84" i="22"/>
  <c r="K9" i="22"/>
  <c r="K17" i="22"/>
  <c r="K25" i="22"/>
  <c r="K33" i="22"/>
  <c r="K41" i="22"/>
  <c r="K49" i="22"/>
  <c r="K57" i="22"/>
  <c r="K65" i="22"/>
  <c r="K73" i="22"/>
  <c r="K81" i="22"/>
  <c r="K89" i="22"/>
  <c r="K2" i="22"/>
  <c r="K10" i="22"/>
  <c r="K18" i="22"/>
  <c r="K26" i="22"/>
  <c r="K34" i="22"/>
  <c r="K42" i="22"/>
  <c r="K50" i="22"/>
  <c r="K58" i="22"/>
  <c r="K66" i="22"/>
  <c r="K74" i="22"/>
  <c r="K82" i="22"/>
  <c r="K6" i="22"/>
  <c r="K14" i="22"/>
  <c r="K22" i="22"/>
  <c r="K30" i="22"/>
  <c r="K38" i="22"/>
  <c r="K46" i="22"/>
  <c r="K54" i="22"/>
  <c r="K62" i="22"/>
  <c r="K70" i="22"/>
  <c r="K78" i="22"/>
  <c r="K86" i="22"/>
  <c r="K7" i="22"/>
  <c r="K15" i="22"/>
  <c r="K23" i="22"/>
  <c r="K31" i="22"/>
  <c r="K39" i="22"/>
  <c r="K47" i="22"/>
  <c r="K55" i="22"/>
  <c r="K63" i="22"/>
  <c r="K71" i="22"/>
  <c r="K79" i="22"/>
  <c r="K87" i="22"/>
  <c r="K8" i="22"/>
  <c r="K16" i="22"/>
  <c r="K24" i="22"/>
  <c r="K32" i="22"/>
  <c r="K40" i="22"/>
  <c r="K48" i="22"/>
  <c r="K56" i="22"/>
  <c r="K64" i="22"/>
  <c r="K72" i="22"/>
  <c r="K80" i="22"/>
  <c r="K88" i="22"/>
  <c r="K4" i="22"/>
  <c r="K27" i="22"/>
  <c r="K45" i="22"/>
  <c r="K68" i="22"/>
  <c r="K5" i="22"/>
  <c r="K28" i="22"/>
  <c r="K51" i="22"/>
  <c r="K69" i="22"/>
  <c r="K11" i="22"/>
  <c r="K29" i="22"/>
  <c r="K52" i="22"/>
  <c r="K75" i="22"/>
  <c r="K12" i="22"/>
  <c r="K35" i="22"/>
  <c r="K53" i="22"/>
  <c r="K76" i="22"/>
  <c r="K20" i="22"/>
  <c r="K43" i="22"/>
  <c r="K61" i="22"/>
  <c r="K84" i="22"/>
  <c r="K3" i="22"/>
  <c r="K21" i="22"/>
  <c r="K44" i="22"/>
  <c r="K67" i="22"/>
  <c r="K85" i="22"/>
  <c r="K13" i="22"/>
  <c r="K19" i="22"/>
  <c r="K36" i="22"/>
  <c r="K37" i="22"/>
  <c r="K59" i="22"/>
  <c r="K77" i="22"/>
  <c r="K60" i="22"/>
  <c r="K83" i="22"/>
  <c r="J9" i="22"/>
  <c r="J17" i="22"/>
  <c r="J25" i="22"/>
  <c r="J33" i="22"/>
  <c r="J41" i="22"/>
  <c r="J49" i="22"/>
  <c r="J57" i="22"/>
  <c r="J65" i="22"/>
  <c r="J73" i="22"/>
  <c r="J81" i="22"/>
  <c r="J89" i="22"/>
  <c r="J2" i="22"/>
  <c r="J10" i="22"/>
  <c r="J18" i="22"/>
  <c r="J26" i="22"/>
  <c r="J34" i="22"/>
  <c r="J42" i="22"/>
  <c r="J50" i="22"/>
  <c r="J58" i="22"/>
  <c r="J66" i="22"/>
  <c r="J74" i="22"/>
  <c r="J82" i="22"/>
  <c r="J6" i="22"/>
  <c r="J14" i="22"/>
  <c r="J22" i="22"/>
  <c r="J30" i="22"/>
  <c r="J38" i="22"/>
  <c r="J46" i="22"/>
  <c r="J54" i="22"/>
  <c r="J62" i="22"/>
  <c r="J70" i="22"/>
  <c r="J78" i="22"/>
  <c r="J86" i="22"/>
  <c r="J7" i="22"/>
  <c r="J15" i="22"/>
  <c r="J23" i="22"/>
  <c r="J31" i="22"/>
  <c r="J39" i="22"/>
  <c r="J47" i="22"/>
  <c r="J55" i="22"/>
  <c r="J63" i="22"/>
  <c r="J71" i="22"/>
  <c r="J79" i="22"/>
  <c r="J87" i="22"/>
  <c r="J8" i="22"/>
  <c r="J16" i="22"/>
  <c r="J24" i="22"/>
  <c r="J32" i="22"/>
  <c r="J40" i="22"/>
  <c r="J48" i="22"/>
  <c r="J56" i="22"/>
  <c r="J64" i="22"/>
  <c r="J72" i="22"/>
  <c r="J80" i="22"/>
  <c r="J88" i="22"/>
  <c r="J3" i="22"/>
  <c r="J21" i="22"/>
  <c r="J44" i="22"/>
  <c r="J67" i="22"/>
  <c r="J85" i="22"/>
  <c r="J4" i="22"/>
  <c r="J27" i="22"/>
  <c r="J45" i="22"/>
  <c r="J68" i="22"/>
  <c r="J5" i="22"/>
  <c r="J28" i="22"/>
  <c r="J51" i="22"/>
  <c r="J69" i="22"/>
  <c r="J11" i="22"/>
  <c r="J29" i="22"/>
  <c r="J52" i="22"/>
  <c r="J75" i="22"/>
  <c r="J19" i="22"/>
  <c r="J37" i="22"/>
  <c r="J60" i="22"/>
  <c r="J83" i="22"/>
  <c r="J20" i="22"/>
  <c r="J43" i="22"/>
  <c r="J61" i="22"/>
  <c r="J84" i="22"/>
  <c r="J12" i="22"/>
  <c r="J13" i="22"/>
  <c r="J35" i="22"/>
  <c r="J36" i="22"/>
  <c r="J53" i="22"/>
  <c r="J76" i="22"/>
  <c r="J59" i="22"/>
  <c r="J77" i="22"/>
  <c r="I9" i="22"/>
  <c r="I17" i="22"/>
  <c r="I25" i="22"/>
  <c r="I33" i="22"/>
  <c r="I41" i="22"/>
  <c r="I49" i="22"/>
  <c r="I57" i="22"/>
  <c r="I65" i="22"/>
  <c r="I73" i="22"/>
  <c r="I81" i="22"/>
  <c r="I89" i="22"/>
  <c r="I2" i="22"/>
  <c r="I10" i="22"/>
  <c r="I18" i="22"/>
  <c r="I26" i="22"/>
  <c r="I34" i="22"/>
  <c r="I42" i="22"/>
  <c r="I50" i="22"/>
  <c r="I58" i="22"/>
  <c r="I66" i="22"/>
  <c r="I74" i="22"/>
  <c r="I82" i="22"/>
  <c r="I6" i="22"/>
  <c r="I14" i="22"/>
  <c r="I22" i="22"/>
  <c r="I30" i="22"/>
  <c r="I38" i="22"/>
  <c r="I46" i="22"/>
  <c r="I54" i="22"/>
  <c r="I62" i="22"/>
  <c r="I70" i="22"/>
  <c r="I78" i="22"/>
  <c r="I86" i="22"/>
  <c r="I7" i="22"/>
  <c r="I15" i="22"/>
  <c r="I23" i="22"/>
  <c r="I31" i="22"/>
  <c r="I39" i="22"/>
  <c r="I47" i="22"/>
  <c r="I55" i="22"/>
  <c r="I63" i="22"/>
  <c r="I71" i="22"/>
  <c r="I79" i="22"/>
  <c r="I87" i="22"/>
  <c r="I8" i="22"/>
  <c r="I16" i="22"/>
  <c r="I24" i="22"/>
  <c r="I32" i="22"/>
  <c r="I40" i="22"/>
  <c r="I48" i="22"/>
  <c r="I56" i="22"/>
  <c r="I64" i="22"/>
  <c r="I72" i="22"/>
  <c r="I80" i="22"/>
  <c r="I88" i="22"/>
  <c r="I20" i="22"/>
  <c r="I43" i="22"/>
  <c r="I61" i="22"/>
  <c r="I84" i="22"/>
  <c r="I3" i="22"/>
  <c r="I21" i="22"/>
  <c r="I44" i="22"/>
  <c r="I67" i="22"/>
  <c r="I85" i="22"/>
  <c r="I4" i="22"/>
  <c r="I27" i="22"/>
  <c r="I45" i="22"/>
  <c r="I68" i="22"/>
  <c r="I5" i="22"/>
  <c r="I28" i="22"/>
  <c r="I51" i="22"/>
  <c r="I69" i="22"/>
  <c r="I13" i="22"/>
  <c r="I36" i="22"/>
  <c r="I59" i="22"/>
  <c r="I77" i="22"/>
  <c r="I19" i="22"/>
  <c r="I37" i="22"/>
  <c r="I60" i="22"/>
  <c r="I83" i="22"/>
  <c r="I11" i="22"/>
  <c r="I12" i="22"/>
  <c r="I29" i="22"/>
  <c r="I35" i="22"/>
  <c r="I52" i="22"/>
  <c r="I75" i="22"/>
  <c r="I53" i="22"/>
  <c r="I76" i="22"/>
  <c r="P3" i="1"/>
  <c r="E3" i="1" s="1"/>
  <c r="Q3" i="1"/>
  <c r="F3" i="1" s="1"/>
  <c r="R3" i="1"/>
  <c r="G3" i="1" s="1"/>
  <c r="S3" i="1"/>
  <c r="H3" i="1" s="1"/>
  <c r="T3" i="1"/>
  <c r="I3" i="1" s="1"/>
  <c r="P4" i="1"/>
  <c r="E4" i="1" s="1"/>
  <c r="Q4" i="1"/>
  <c r="F4" i="1" s="1"/>
  <c r="R4" i="1"/>
  <c r="G4" i="1" s="1"/>
  <c r="S4" i="1"/>
  <c r="H4" i="1" s="1"/>
  <c r="T4" i="1"/>
  <c r="I4" i="1" s="1"/>
  <c r="P5" i="1"/>
  <c r="E5" i="1" s="1"/>
  <c r="Q5" i="1"/>
  <c r="F5" i="1" s="1"/>
  <c r="R5" i="1"/>
  <c r="G5" i="1" s="1"/>
  <c r="S5" i="1"/>
  <c r="H5" i="1" s="1"/>
  <c r="T5" i="1"/>
  <c r="I5" i="1" s="1"/>
  <c r="P6" i="1"/>
  <c r="E6" i="1" s="1"/>
  <c r="Q6" i="1"/>
  <c r="F6" i="1" s="1"/>
  <c r="R6" i="1"/>
  <c r="G6" i="1" s="1"/>
  <c r="S6" i="1"/>
  <c r="H6" i="1" s="1"/>
  <c r="T6" i="1"/>
  <c r="I6" i="1" s="1"/>
  <c r="P7" i="1"/>
  <c r="E7" i="1" s="1"/>
  <c r="Q7" i="1"/>
  <c r="F7" i="1" s="1"/>
  <c r="R7" i="1"/>
  <c r="G7" i="1" s="1"/>
  <c r="S7" i="1"/>
  <c r="H7" i="1" s="1"/>
  <c r="T7" i="1"/>
  <c r="I7" i="1" s="1"/>
  <c r="P8" i="1"/>
  <c r="E8" i="1" s="1"/>
  <c r="Q8" i="1"/>
  <c r="F8" i="1" s="1"/>
  <c r="R8" i="1"/>
  <c r="G8" i="1" s="1"/>
  <c r="S8" i="1"/>
  <c r="H8" i="1" s="1"/>
  <c r="T8" i="1"/>
  <c r="I8" i="1" s="1"/>
  <c r="P9" i="1"/>
  <c r="E9" i="1" s="1"/>
  <c r="Q9" i="1"/>
  <c r="F9" i="1" s="1"/>
  <c r="R9" i="1"/>
  <c r="G9" i="1" s="1"/>
  <c r="S9" i="1"/>
  <c r="H9" i="1" s="1"/>
  <c r="T9" i="1"/>
  <c r="I9" i="1" s="1"/>
  <c r="P10" i="1"/>
  <c r="E10" i="1" s="1"/>
  <c r="Q10" i="1"/>
  <c r="F10" i="1" s="1"/>
  <c r="R10" i="1"/>
  <c r="G10" i="1" s="1"/>
  <c r="S10" i="1"/>
  <c r="H10" i="1" s="1"/>
  <c r="T10" i="1"/>
  <c r="I10" i="1" s="1"/>
  <c r="Q2" i="1"/>
  <c r="F2" i="1" s="1"/>
  <c r="R2" i="1"/>
  <c r="G2" i="1" s="1"/>
  <c r="S2" i="1"/>
  <c r="H2" i="1" s="1"/>
  <c r="T2" i="1"/>
  <c r="I2" i="1" s="1"/>
  <c r="P2" i="1"/>
  <c r="E2" i="1" s="1"/>
  <c r="C122" i="21"/>
  <c r="C123" i="21"/>
  <c r="C124" i="21"/>
  <c r="C125" i="21"/>
  <c r="C126" i="21"/>
  <c r="C127" i="21"/>
  <c r="C128" i="21"/>
  <c r="C129" i="21"/>
  <c r="C130" i="21"/>
  <c r="C131" i="21"/>
  <c r="C132" i="21"/>
  <c r="C133" i="21"/>
  <c r="C134" i="21"/>
  <c r="C135" i="21"/>
  <c r="C136" i="21"/>
  <c r="C137" i="21"/>
  <c r="C113" i="21"/>
  <c r="C114" i="21"/>
  <c r="C115" i="21"/>
  <c r="C116" i="21"/>
  <c r="C117" i="21"/>
  <c r="C118" i="21"/>
  <c r="C119" i="21"/>
  <c r="C120" i="21"/>
  <c r="C121" i="21"/>
  <c r="C112" i="21"/>
  <c r="C111" i="21"/>
  <c r="C110" i="21"/>
  <c r="C109" i="21"/>
  <c r="C2" i="21"/>
  <c r="C3" i="21"/>
  <c r="C4" i="21"/>
  <c r="C5" i="21"/>
  <c r="C6" i="21"/>
  <c r="C7" i="21"/>
  <c r="C8" i="21"/>
  <c r="C9" i="21"/>
  <c r="C10" i="21"/>
  <c r="C11" i="21"/>
  <c r="C12" i="21"/>
  <c r="C13" i="21"/>
  <c r="C14" i="21"/>
  <c r="C15" i="21"/>
  <c r="C16" i="21"/>
  <c r="C17" i="21"/>
  <c r="C18" i="21"/>
  <c r="C19" i="21"/>
  <c r="C20" i="21"/>
  <c r="C21" i="21"/>
  <c r="C22" i="21"/>
  <c r="C23" i="21"/>
  <c r="C24" i="21"/>
  <c r="C25" i="21"/>
  <c r="C26" i="21"/>
  <c r="C27" i="21"/>
  <c r="C28" i="21"/>
  <c r="C29" i="21"/>
  <c r="C30" i="21"/>
  <c r="C31" i="21"/>
  <c r="C32" i="21"/>
  <c r="C33" i="21"/>
  <c r="C34" i="21"/>
  <c r="C35" i="21"/>
  <c r="C36" i="21"/>
  <c r="C37" i="21"/>
  <c r="C38" i="21"/>
  <c r="C39" i="21"/>
  <c r="C40" i="21"/>
  <c r="C41" i="21"/>
  <c r="C42" i="21"/>
  <c r="C43" i="21"/>
  <c r="C44" i="21"/>
  <c r="C45" i="21"/>
  <c r="C46" i="21"/>
  <c r="C47" i="21"/>
  <c r="C48" i="21"/>
  <c r="C49" i="21"/>
  <c r="C50" i="21"/>
  <c r="C51" i="21"/>
  <c r="C52" i="21"/>
  <c r="C53" i="21"/>
  <c r="C54" i="21"/>
  <c r="C55" i="21"/>
  <c r="C56" i="21"/>
  <c r="C57" i="21"/>
  <c r="C58" i="21"/>
  <c r="C59" i="21"/>
  <c r="C60" i="21"/>
  <c r="C61" i="21"/>
  <c r="C62" i="21"/>
  <c r="C63" i="21"/>
  <c r="C64" i="21"/>
  <c r="C65" i="21"/>
  <c r="C66" i="21"/>
  <c r="C67" i="21"/>
  <c r="C68" i="21"/>
  <c r="C69" i="21"/>
  <c r="C70" i="21"/>
  <c r="C71" i="21"/>
  <c r="C72" i="21"/>
  <c r="C73" i="21"/>
  <c r="C74" i="21"/>
  <c r="C75" i="21"/>
  <c r="C76" i="21"/>
  <c r="C77" i="21"/>
  <c r="C78" i="21"/>
  <c r="C79" i="21"/>
  <c r="C80" i="21"/>
  <c r="C81" i="21"/>
  <c r="C82" i="21"/>
  <c r="C83" i="21"/>
  <c r="C84" i="21"/>
  <c r="C85" i="21"/>
  <c r="C86" i="21"/>
  <c r="C87" i="21"/>
  <c r="C88" i="21"/>
  <c r="C89" i="21"/>
  <c r="C90" i="21"/>
  <c r="C91" i="21"/>
  <c r="C92" i="21"/>
  <c r="C93" i="21"/>
  <c r="N31" i="22" l="1"/>
  <c r="N11" i="22"/>
  <c r="N60" i="22"/>
  <c r="N20" i="22"/>
  <c r="N23" i="22"/>
  <c r="N35" i="22"/>
  <c r="N27" i="22"/>
  <c r="N51" i="22"/>
  <c r="N68" i="22"/>
  <c r="M9" i="22"/>
  <c r="N9" i="22" s="1"/>
  <c r="M17" i="22"/>
  <c r="N17" i="22" s="1"/>
  <c r="M25" i="22"/>
  <c r="N25" i="22" s="1"/>
  <c r="M33" i="22"/>
  <c r="N33" i="22" s="1"/>
  <c r="M41" i="22"/>
  <c r="N41" i="22" s="1"/>
  <c r="M49" i="22"/>
  <c r="N49" i="22" s="1"/>
  <c r="M57" i="22"/>
  <c r="N57" i="22" s="1"/>
  <c r="M65" i="22"/>
  <c r="N65" i="22" s="1"/>
  <c r="M73" i="22"/>
  <c r="N73" i="22" s="1"/>
  <c r="M81" i="22"/>
  <c r="N81" i="22" s="1"/>
  <c r="M89" i="22"/>
  <c r="N89" i="22" s="1"/>
  <c r="M2" i="22"/>
  <c r="N2" i="22" s="1"/>
  <c r="M10" i="22"/>
  <c r="N10" i="22" s="1"/>
  <c r="M18" i="22"/>
  <c r="N18" i="22" s="1"/>
  <c r="M26" i="22"/>
  <c r="N26" i="22" s="1"/>
  <c r="M34" i="22"/>
  <c r="N34" i="22" s="1"/>
  <c r="M42" i="22"/>
  <c r="N42" i="22" s="1"/>
  <c r="M50" i="22"/>
  <c r="N50" i="22" s="1"/>
  <c r="M58" i="22"/>
  <c r="N58" i="22" s="1"/>
  <c r="M66" i="22"/>
  <c r="N66" i="22" s="1"/>
  <c r="M74" i="22"/>
  <c r="N74" i="22" s="1"/>
  <c r="M82" i="22"/>
  <c r="N82" i="22" s="1"/>
  <c r="M3" i="22"/>
  <c r="N3" i="22" s="1"/>
  <c r="M4" i="22"/>
  <c r="N4" i="22" s="1"/>
  <c r="M5" i="22"/>
  <c r="N5" i="22" s="1"/>
  <c r="M6" i="22"/>
  <c r="N6" i="22" s="1"/>
  <c r="M14" i="22"/>
  <c r="N14" i="22" s="1"/>
  <c r="M22" i="22"/>
  <c r="N22" i="22" s="1"/>
  <c r="M30" i="22"/>
  <c r="N30" i="22" s="1"/>
  <c r="M38" i="22"/>
  <c r="N38" i="22" s="1"/>
  <c r="M46" i="22"/>
  <c r="N46" i="22" s="1"/>
  <c r="M54" i="22"/>
  <c r="N54" i="22" s="1"/>
  <c r="M62" i="22"/>
  <c r="N62" i="22" s="1"/>
  <c r="M70" i="22"/>
  <c r="N70" i="22" s="1"/>
  <c r="M78" i="22"/>
  <c r="N78" i="22" s="1"/>
  <c r="M86" i="22"/>
  <c r="N86" i="22" s="1"/>
  <c r="M7" i="22"/>
  <c r="N7" i="22" s="1"/>
  <c r="M15" i="22"/>
  <c r="N15" i="22" s="1"/>
  <c r="M23" i="22"/>
  <c r="M31" i="22"/>
  <c r="M39" i="22"/>
  <c r="N39" i="22" s="1"/>
  <c r="M47" i="22"/>
  <c r="N47" i="22" s="1"/>
  <c r="M55" i="22"/>
  <c r="N55" i="22" s="1"/>
  <c r="M63" i="22"/>
  <c r="N63" i="22" s="1"/>
  <c r="M71" i="22"/>
  <c r="N71" i="22" s="1"/>
  <c r="M79" i="22"/>
  <c r="N79" i="22" s="1"/>
  <c r="M87" i="22"/>
  <c r="N87" i="22" s="1"/>
  <c r="M8" i="22"/>
  <c r="N8" i="22" s="1"/>
  <c r="M16" i="22"/>
  <c r="N16" i="22" s="1"/>
  <c r="M24" i="22"/>
  <c r="N24" i="22" s="1"/>
  <c r="M32" i="22"/>
  <c r="N32" i="22" s="1"/>
  <c r="M40" i="22"/>
  <c r="N40" i="22" s="1"/>
  <c r="M48" i="22"/>
  <c r="N48" i="22" s="1"/>
  <c r="M56" i="22"/>
  <c r="N56" i="22" s="1"/>
  <c r="M64" i="22"/>
  <c r="N64" i="22" s="1"/>
  <c r="M72" i="22"/>
  <c r="N72" i="22" s="1"/>
  <c r="M80" i="22"/>
  <c r="N80" i="22" s="1"/>
  <c r="M88" i="22"/>
  <c r="N88" i="22" s="1"/>
  <c r="M11" i="22"/>
  <c r="M29" i="22"/>
  <c r="N29" i="22" s="1"/>
  <c r="M52" i="22"/>
  <c r="N52" i="22" s="1"/>
  <c r="M75" i="22"/>
  <c r="N75" i="22" s="1"/>
  <c r="M12" i="22"/>
  <c r="N12" i="22" s="1"/>
  <c r="M35" i="22"/>
  <c r="M53" i="22"/>
  <c r="N53" i="22" s="1"/>
  <c r="M76" i="22"/>
  <c r="N76" i="22" s="1"/>
  <c r="M13" i="22"/>
  <c r="N13" i="22" s="1"/>
  <c r="M36" i="22"/>
  <c r="N36" i="22" s="1"/>
  <c r="M59" i="22"/>
  <c r="N59" i="22" s="1"/>
  <c r="M77" i="22"/>
  <c r="N77" i="22" s="1"/>
  <c r="M19" i="22"/>
  <c r="N19" i="22" s="1"/>
  <c r="M37" i="22"/>
  <c r="N37" i="22" s="1"/>
  <c r="M60" i="22"/>
  <c r="M83" i="22"/>
  <c r="N83" i="22" s="1"/>
  <c r="M27" i="22"/>
  <c r="M45" i="22"/>
  <c r="N45" i="22" s="1"/>
  <c r="M68" i="22"/>
  <c r="M28" i="22"/>
  <c r="N28" i="22" s="1"/>
  <c r="M51" i="22"/>
  <c r="M69" i="22"/>
  <c r="N69" i="22" s="1"/>
  <c r="M20" i="22"/>
  <c r="M21" i="22"/>
  <c r="N21" i="22" s="1"/>
  <c r="M43" i="22"/>
  <c r="N43" i="22" s="1"/>
  <c r="M44" i="22"/>
  <c r="N44" i="22" s="1"/>
  <c r="M61" i="22"/>
  <c r="N61" i="22" s="1"/>
  <c r="M84" i="22"/>
  <c r="N84" i="22" s="1"/>
  <c r="M67" i="22"/>
  <c r="N67" i="22" s="1"/>
  <c r="M85" i="22"/>
  <c r="N85" i="22" s="1"/>
  <c r="C8" i="20"/>
  <c r="C9" i="20"/>
  <c r="C2" i="20"/>
  <c r="D13" i="18"/>
  <c r="D21" i="18"/>
  <c r="D20" i="18"/>
  <c r="D19" i="18"/>
  <c r="B12" i="7"/>
  <c r="D17" i="18"/>
  <c r="D15" i="18"/>
  <c r="D14" i="18"/>
  <c r="D16" i="18"/>
  <c r="C11" i="20"/>
  <c r="C6" i="20"/>
  <c r="C5" i="20"/>
  <c r="D18" i="18" l="1"/>
  <c r="D22" i="18" s="1"/>
  <c r="C4" i="20"/>
  <c r="C3" i="20"/>
  <c r="C7" i="20"/>
  <c r="C10" i="20"/>
  <c r="B12" i="20" l="1"/>
</calcChain>
</file>

<file path=xl/sharedStrings.xml><?xml version="1.0" encoding="utf-8"?>
<sst xmlns="http://schemas.openxmlformats.org/spreadsheetml/2006/main" count="1466" uniqueCount="727">
  <si>
    <t>Fundació TIC Salut Social</t>
  </si>
  <si>
    <t>C/de Roc Boronat, 81-95 08005 – Barcelona Tel: +34 93 553 26 42</t>
  </si>
  <si>
    <t>Llicència Creative Commons
Reconeixement-NoComercial-CompartirIgual
CC BY-NC-SA</t>
  </si>
  <si>
    <t>1. Propòsit</t>
  </si>
  <si>
    <t>2. Arquitectura</t>
  </si>
  <si>
    <t>3. Codi font</t>
  </si>
  <si>
    <t>4. Software de tercers</t>
  </si>
  <si>
    <t>5. Criptografia</t>
  </si>
  <si>
    <t>6. Autenticació</t>
  </si>
  <si>
    <t>Objectiu (1): Propòsit de l'aplicació</t>
  </si>
  <si>
    <t>Descripció</t>
  </si>
  <si>
    <t>Resposta</t>
  </si>
  <si>
    <t>O.Prop_1</t>
  </si>
  <si>
    <t>Sí</t>
  </si>
  <si>
    <t>O.Prop_2</t>
  </si>
  <si>
    <t>O.Prop_3</t>
  </si>
  <si>
    <t>L'aplicació i el seu backend HAN d'obtenir el consentiment explícit de l'usuari abans de recollir o processar qualsevol dada personal</t>
  </si>
  <si>
    <t>O.Prop_4</t>
  </si>
  <si>
    <t>O.Prop_5</t>
  </si>
  <si>
    <t>O.Prop_6</t>
  </si>
  <si>
    <t>El fabricant HA DE mantenir un registre que mostri quins consentiments de l'usuari s'han obtingut</t>
  </si>
  <si>
    <t>O.Prop_7</t>
  </si>
  <si>
    <t>O.Prop_8</t>
  </si>
  <si>
    <t>O.Prop_9</t>
  </si>
  <si>
    <t>O.Prop_10</t>
  </si>
  <si>
    <t>Objectiu (2): Arquitectura</t>
  </si>
  <si>
    <t>O.Arq_1</t>
  </si>
  <si>
    <r>
      <t xml:space="preserve">La seguretat HA DE ser una part integral del desenvolupament del software i del cicle de vida de l'aplicació i el seu </t>
    </r>
    <r>
      <rPr>
        <i/>
        <sz val="11"/>
        <color theme="1"/>
        <rFont val="Calibri"/>
        <family val="2"/>
        <scheme val="minor"/>
      </rPr>
      <t>backend</t>
    </r>
  </si>
  <si>
    <t>O.Arq_2</t>
  </si>
  <si>
    <t>O.Arq_3</t>
  </si>
  <si>
    <t>No</t>
  </si>
  <si>
    <t>O.Arq_4</t>
  </si>
  <si>
    <t>O.Arq_5</t>
  </si>
  <si>
    <t>Les còpies de seguretat controlades pel sistema operatiu NO HAN de contenir dades sensibles que no estiguin xifrades</t>
  </si>
  <si>
    <t>O.Arq_6</t>
  </si>
  <si>
    <t>O.Arq_7</t>
  </si>
  <si>
    <t>O.Arq_8</t>
  </si>
  <si>
    <t>O.Arq_9</t>
  </si>
  <si>
    <t>El codi interpretat que pugui interactuar amb les entrades de l'usuari (WebViews o JavaScript) NO HA de tenir accés a la memòria xifrada o a les dades de l'usuari</t>
  </si>
  <si>
    <t>O.Arq_10</t>
  </si>
  <si>
    <t>O.Arq_11</t>
  </si>
  <si>
    <t>O.Arq_12</t>
  </si>
  <si>
    <t>O.Arq_13</t>
  </si>
  <si>
    <t>Si l'aplicació i les actualitzacions no s'importen des dels mecanismes habituals de la tenda d'aplicacions de la plataforma de hardware, HAN d'estar xifrades i formades utilitzant mitjans criptogràfics</t>
  </si>
  <si>
    <t>Objectiu (3): Codi font</t>
  </si>
  <si>
    <t>O.Codi_1</t>
  </si>
  <si>
    <t>O.Codi_2</t>
  </si>
  <si>
    <t>O.Codi_3</t>
  </si>
  <si>
    <t>Els missatges d'error i les notificacions NO HAN DE contenir dades sensibles (com les credencials)</t>
  </si>
  <si>
    <t>O.Codi_4</t>
  </si>
  <si>
    <t>Les possibles excepcions en el flux del programa HAN DE ser interceptades, gestionades de manera controlada i documentades</t>
  </si>
  <si>
    <t>O.Codi_5</t>
  </si>
  <si>
    <t>O.Codi_6</t>
  </si>
  <si>
    <t>O.Codi_7</t>
  </si>
  <si>
    <t>Totes les opcions de suport al desenvolupament HAN d'eliminar-se per complet del codi de la versió de producció</t>
  </si>
  <si>
    <t>O.Codi_8</t>
  </si>
  <si>
    <t>El fabricant HA d'assegurar-se que no quedin mecanismes de depuració en la versió de producció</t>
  </si>
  <si>
    <t>O.Codi_9</t>
  </si>
  <si>
    <t>La implementació de l'aplicació HAURIA de permetre mecanismes de seguretat d'última generació en l'entorn de desenvolupament, com la minimització de codi i la protecció de les piles</t>
  </si>
  <si>
    <t>O.Codi_10</t>
  </si>
  <si>
    <t>O.Codi_11</t>
  </si>
  <si>
    <t>O.Codi_12</t>
  </si>
  <si>
    <t>Objectiu (4): Sotfware de tercers</t>
  </si>
  <si>
    <t>O.SwExt_1</t>
  </si>
  <si>
    <t>O.SwExt_2</t>
  </si>
  <si>
    <t>O.SwExt_3</t>
  </si>
  <si>
    <t>O.SwExt_4</t>
  </si>
  <si>
    <t>L'usuari HA DE ser informat sobre les mesures de mitigació que pugui aplicar</t>
  </si>
  <si>
    <t>O.SwExt_5</t>
  </si>
  <si>
    <t>O.SwExt_6</t>
  </si>
  <si>
    <t>L'aplicació NO HAURIA de compartir dades sensibles amb software de tercers</t>
  </si>
  <si>
    <t>O.SwExt_7</t>
  </si>
  <si>
    <t>Les dades rebudes a través de software de tercers HAURIEN de ser validades</t>
  </si>
  <si>
    <t>O.SwExt_8</t>
  </si>
  <si>
    <t>Objectiu (5): Implementació criptogràfica</t>
  </si>
  <si>
    <t>O.Cryp_1</t>
  </si>
  <si>
    <t>O.Cryp_2</t>
  </si>
  <si>
    <t>L'aplicació HA d'utilitzar implementacions provades per implementar primitives criptogràfiques</t>
  </si>
  <si>
    <t>O.Cryp_3</t>
  </si>
  <si>
    <t>O.Cryp_4</t>
  </si>
  <si>
    <t>Les claus criptogràfiques NO HAN de ser utilitzades per a més d'un propòsit</t>
  </si>
  <si>
    <t>O.Cryp_5</t>
  </si>
  <si>
    <t>La robustesa de claus criptogràfiques HA d'estar alineada amb l'estat actual de la tècnica</t>
  </si>
  <si>
    <t>O.Cryp_6</t>
  </si>
  <si>
    <t>Objectiu (6): Mesures d'autenticació</t>
  </si>
  <si>
    <t>O.Auten_1</t>
  </si>
  <si>
    <t>O.Auten_2</t>
  </si>
  <si>
    <r>
      <t xml:space="preserve">Per a la connexió amb un sistema de </t>
    </r>
    <r>
      <rPr>
        <i/>
        <sz val="11"/>
        <color theme="1"/>
        <rFont val="Calibri"/>
        <family val="2"/>
        <scheme val="minor"/>
      </rPr>
      <t>backend</t>
    </r>
    <r>
      <rPr>
        <sz val="11"/>
        <color theme="1"/>
        <rFont val="Calibri"/>
        <family val="2"/>
        <scheme val="minor"/>
      </rPr>
      <t xml:space="preserve">, l'autenticació i l'autorització HAN DE tenir lloc en la interfície del </t>
    </r>
    <r>
      <rPr>
        <i/>
        <sz val="11"/>
        <color theme="1"/>
        <rFont val="Calibri"/>
        <family val="2"/>
        <scheme val="minor"/>
      </rPr>
      <t>backend</t>
    </r>
  </si>
  <si>
    <t>O.Auten_3</t>
  </si>
  <si>
    <t>O.Auten_4</t>
  </si>
  <si>
    <t>O.Auten_5</t>
  </si>
  <si>
    <t>O.Auten_6</t>
  </si>
  <si>
    <t>O.Auten_7</t>
  </si>
  <si>
    <t>O.Auten_8</t>
  </si>
  <si>
    <t>O.Auten_9</t>
  </si>
  <si>
    <t>L'usuari HA DE poder canviar-se la contrasenya, operació que HA DE requerir dades d'autenticació</t>
  </si>
  <si>
    <t>Objectiu (7): Emmagatzematge i protecció de dades</t>
  </si>
  <si>
    <t>O.PD_1</t>
  </si>
  <si>
    <t>La configuració de fàbrica de l'aplicació HA DE proporcionar la màxima protecció i seguretat de les dades</t>
  </si>
  <si>
    <t>O.PD_2</t>
  </si>
  <si>
    <t>O.PD_3</t>
  </si>
  <si>
    <t>Totes les dades sensibles HAURIEN d'emmagatzemar-se en un entorn protegit contra la visualització, l'accés i la manipulació</t>
  </si>
  <si>
    <t>O.PD_4</t>
  </si>
  <si>
    <t>L'aplicació NO HA de posar a disposició de tercers cap recurs que permeti l'accés a dades sensibles</t>
  </si>
  <si>
    <t>O.PD_5</t>
  </si>
  <si>
    <r>
      <t xml:space="preserve">Totes les dades sensibles recopilades NO S'HAN de guardar a l'aplicació ni al </t>
    </r>
    <r>
      <rPr>
        <i/>
        <sz val="11"/>
        <color theme="1"/>
        <rFont val="Calibri"/>
        <family val="2"/>
        <scheme val="minor"/>
      </rPr>
      <t>backend</t>
    </r>
    <r>
      <rPr>
        <sz val="11"/>
        <color theme="1"/>
        <rFont val="Calibri"/>
        <family val="2"/>
        <scheme val="minor"/>
      </rPr>
      <t xml:space="preserve"> després del seu ús. L'aplicació HA DE respectar els principis de minimització de dades i de limitació de la finalitat</t>
    </r>
  </si>
  <si>
    <t>O.PD_6</t>
  </si>
  <si>
    <r>
      <t xml:space="preserve">Les dades sensibles HAN DE ser emmagatzemades i processades en el sistema del </t>
    </r>
    <r>
      <rPr>
        <i/>
        <sz val="11"/>
        <color theme="1"/>
        <rFont val="Calibri"/>
        <family val="2"/>
        <scheme val="minor"/>
      </rPr>
      <t>backend</t>
    </r>
  </si>
  <si>
    <t>O.PD_7</t>
  </si>
  <si>
    <t>O.PD_8</t>
  </si>
  <si>
    <t>O.PD_9</t>
  </si>
  <si>
    <t>O.PD_10</t>
  </si>
  <si>
    <t>O.PD_11</t>
  </si>
  <si>
    <t>O.PD_12</t>
  </si>
  <si>
    <t>O.PD_13</t>
  </si>
  <si>
    <t>O.PD_14</t>
  </si>
  <si>
    <t>L'aplicació HA d'assegurar-se que totes les dades es xifrin quan el dispositiu es bloquegi</t>
  </si>
  <si>
    <t>O.PD_15</t>
  </si>
  <si>
    <t>L'aplicació HA DE proporcionar les dades emmagatzemades localment mitjançant una connexió segura del dispositiu</t>
  </si>
  <si>
    <t>O.PD_16</t>
  </si>
  <si>
    <t>O.PD_17</t>
  </si>
  <si>
    <t>O.PD_18</t>
  </si>
  <si>
    <t>O.PD_19</t>
  </si>
  <si>
    <t>Objectiu (8): Recursos de pagament</t>
  </si>
  <si>
    <t>O.Pagament_1</t>
  </si>
  <si>
    <t>L'aplicació HA d'indicar a l'usuari quins serveis estan subjectes a despeses addicionals</t>
  </si>
  <si>
    <t>O.Pagament_2</t>
  </si>
  <si>
    <t>L'aplicació HA d'obtenir consentiment de l'usuari abans de dur a terme qualsevol acció subjecta a un càrrec</t>
  </si>
  <si>
    <t>O.Pagament_3</t>
  </si>
  <si>
    <t>O.Pagament_4</t>
  </si>
  <si>
    <t>L'aplicació POT obtenir consentiment permanent de l'usuari per accedir a recursos de pagament d'ús freqüent</t>
  </si>
  <si>
    <t>O.Pagament_5</t>
  </si>
  <si>
    <t>L'aplicació HA DE permetre a l'usuari retirar el consentiment previament atorgat</t>
  </si>
  <si>
    <t>O.Pagament_6</t>
  </si>
  <si>
    <r>
      <t xml:space="preserve">L'aplicació HAURIA d'emmagatzemar en el </t>
    </r>
    <r>
      <rPr>
        <i/>
        <sz val="11"/>
        <color theme="1"/>
        <rFont val="Calibri"/>
        <family val="2"/>
        <scheme val="minor"/>
      </rPr>
      <t>backend</t>
    </r>
    <r>
      <rPr>
        <sz val="11"/>
        <color theme="1"/>
        <rFont val="Calibri"/>
        <family val="2"/>
        <scheme val="minor"/>
      </rPr>
      <t xml:space="preserve"> l'històric de tots els pagaments realitzars. Aquest històric s'HA de tractar com a dades sensibles.</t>
    </r>
  </si>
  <si>
    <t>O.Pagament_7</t>
  </si>
  <si>
    <t>Si l'aplicació ofereix funcions de pagament, HA d'implementar una política que impedeixi a tercers rastrejar els fluxes de pagament (p.ex mitjançant pagaments periòdics)</t>
  </si>
  <si>
    <t>O.Pagament_8</t>
  </si>
  <si>
    <t>L'aplicació HA d'oferir a l'usuari una visió general de les despeses incorregudes. Si son degudes a accesos individuals s'HA de mostrar una visió general d'aquests</t>
  </si>
  <si>
    <t>O.Pagament_9</t>
  </si>
  <si>
    <r>
      <t xml:space="preserve">La validadació de transaccions de pagament HAN DE dur-se a terme en el </t>
    </r>
    <r>
      <rPr>
        <i/>
        <sz val="11"/>
        <color theme="1"/>
        <rFont val="Calibri"/>
        <family val="2"/>
        <scheme val="minor"/>
      </rPr>
      <t>backend</t>
    </r>
  </si>
  <si>
    <t>O.Pagament_10</t>
  </si>
  <si>
    <t>Els procediments de pagament de tercers HAN DE complir amb els requisits de software de tercers</t>
  </si>
  <si>
    <t>O.Xarxa_1</t>
  </si>
  <si>
    <t>Tota comunicació de l'aplicació a través de la xarxa HA d'anar xifrada amb TLS en tot moment</t>
  </si>
  <si>
    <t>O.Xarxa_2</t>
  </si>
  <si>
    <t>La configuració de les connexions TLS HA DE ser d'última generació</t>
  </si>
  <si>
    <t>O.Xarxa_3</t>
  </si>
  <si>
    <r>
      <t xml:space="preserve">L'aplicació HA d'utilitzar la funcionalitat de seguretat del sistema operatiu o </t>
    </r>
    <r>
      <rPr>
        <i/>
        <sz val="11"/>
        <color theme="1"/>
        <rFont val="Calibri"/>
        <family val="2"/>
        <scheme val="minor"/>
      </rPr>
      <t>framework</t>
    </r>
  </si>
  <si>
    <t>O.Xarxa_4</t>
  </si>
  <si>
    <t>Només s'HAN d'acceptar certificats de confiança</t>
  </si>
  <si>
    <t>O.Xarxa_5</t>
  </si>
  <si>
    <r>
      <t xml:space="preserve">L'aplicació HA DE comprovar el certificat del servidor del </t>
    </r>
    <r>
      <rPr>
        <i/>
        <sz val="11"/>
        <color theme="1"/>
        <rFont val="Calibri"/>
        <family val="2"/>
        <scheme val="minor"/>
      </rPr>
      <t>backend</t>
    </r>
  </si>
  <si>
    <t>O.Xarxa_6</t>
  </si>
  <si>
    <t>O.Xarxa_7</t>
  </si>
  <si>
    <t>O.Xarxa_8</t>
  </si>
  <si>
    <t>O.Xarxa_9</t>
  </si>
  <si>
    <t>O.Xarxa_10</t>
  </si>
  <si>
    <t>O.Plat_1</t>
  </si>
  <si>
    <t>O.Plat_2</t>
  </si>
  <si>
    <t>L'aplicació NO HA de sol·licitar cap permís que no sigui el necessari per complir amb la finalitat principal</t>
  </si>
  <si>
    <t>O.Plat_3</t>
  </si>
  <si>
    <t>O.Plat_4</t>
  </si>
  <si>
    <t>L'aplicació POT proporcionar a l'usuari opcions per mostrar missatges i notificacions (inclús dades sensibles), però HAN d'estar desactivades per defecte</t>
  </si>
  <si>
    <t>O.Plat_5</t>
  </si>
  <si>
    <t>L'aplicació HAURIA de restringir l'accés a les rutes d'arxius que es designin</t>
  </si>
  <si>
    <t>O.Plat_6</t>
  </si>
  <si>
    <t>L'aplicació HA d'implementar restriccions d'accés a totes les dades</t>
  </si>
  <si>
    <t>O.Plat_7</t>
  </si>
  <si>
    <t>L'aplicació HA DE restringir els missatges de difusió només a aplicacions autoritzades</t>
  </si>
  <si>
    <t>O.Plat_8</t>
  </si>
  <si>
    <t>L'aplicació NO HA d'enviar cap dada sensible en els missatges de difusió</t>
  </si>
  <si>
    <t>O.Plat_9</t>
  </si>
  <si>
    <t xml:space="preserve">HAURIA d'evitar-se l'oferiment de funcionalitats sensibles a través de comunicacions entre processos </t>
  </si>
  <si>
    <t>O.Plat_10</t>
  </si>
  <si>
    <t>L'aplicació HAURIA d'evitar que JavaScript estigui actiu mentre s'utilitza el WebView (navegador integrat)</t>
  </si>
  <si>
    <t>O.Plat_11</t>
  </si>
  <si>
    <t>Si l'aplicació canvia a segon pla, HA d'eliminar totes les dades sensibles de la vista actual</t>
  </si>
  <si>
    <t>O.Plat_12</t>
  </si>
  <si>
    <t>L'aplicació HA DE deshabilitar qualsevol gestor de protocols que no es necessiti en el WebView (navegador integrat)</t>
  </si>
  <si>
    <t>O.Plat_13</t>
  </si>
  <si>
    <t>O.Plat_14</t>
  </si>
  <si>
    <t>O.Resi_1</t>
  </si>
  <si>
    <t>L'aplicació HA DE proporcionar a l'usuari recomanacions per a l'ús segur de l'aplicació i la seva configuració</t>
  </si>
  <si>
    <t>O.Resi_2</t>
  </si>
  <si>
    <t>O.Resi_3</t>
  </si>
  <si>
    <t>L'aplicació HA DE detectar i prevenir de forma fiable l'inici en un entorn de desenvolupament</t>
  </si>
  <si>
    <t>O.Resi_4</t>
  </si>
  <si>
    <t>O.Resi_5</t>
  </si>
  <si>
    <t>O.Resi_6</t>
  </si>
  <si>
    <t>L'aplicació HA DE verificar la integritat del backend abans d'accedir-hi</t>
  </si>
  <si>
    <t>O.Resi_7</t>
  </si>
  <si>
    <t>O.Resi_8</t>
  </si>
  <si>
    <t>L'aplicació HA d'implementar mesures exigents contra l'enginyeria inversa i POT utilitzar mesures d'ofuscació</t>
  </si>
  <si>
    <t>O.Resi_9</t>
  </si>
  <si>
    <t>Terminologia</t>
  </si>
  <si>
    <t>Factor de risc</t>
  </si>
  <si>
    <t>HA DE</t>
  </si>
  <si>
    <t>El fabricant ha d'implementar una certa propietat com a requisit obligatori</t>
  </si>
  <si>
    <t>Alt</t>
  </si>
  <si>
    <t>NO HA DE</t>
  </si>
  <si>
    <t>L'aplicació/backend no ha de posseir en cap circumstància una certa propietat</t>
  </si>
  <si>
    <t>Mitjà</t>
  </si>
  <si>
    <t>HAURIA</t>
  </si>
  <si>
    <t>L'aplicació/backend hauria de tenir una certa propietat, al menys que es demostri que la seva ausència no suposa un risc per a la seguretat o que no es pot implementar degut a limitacions tècniques</t>
  </si>
  <si>
    <t>Baix</t>
  </si>
  <si>
    <t>PODRIA</t>
  </si>
  <si>
    <t>L'aplicació/backend pot tenir una certa propietat que ha de ser senyalada pel proveïdor</t>
  </si>
  <si>
    <t>Compleix</t>
  </si>
  <si>
    <t>RISC DE SEGURETAT:</t>
  </si>
  <si>
    <t>L'aplicació HAURIA d'implementar separadament els mecanismes d'autenticació i les funcions d'autorització</t>
  </si>
  <si>
    <t xml:space="preserve"> </t>
  </si>
  <si>
    <t>L'aplicació HA d'obtenir consentiment de l'usuari abans de sol·lictar l'accés a recursos de pagament (com podria ser l'enviament d'SMS)</t>
  </si>
  <si>
    <t>Justificació (si escau)</t>
  </si>
  <si>
    <t>https://ticsalutsocial.cat/dpd-salut/</t>
  </si>
  <si>
    <t xml:space="preserve">dpd@ticsalutsocial.cat </t>
  </si>
  <si>
    <t>Nom de l'aplicació:</t>
  </si>
  <si>
    <t>Responsable del tractament:</t>
  </si>
  <si>
    <t>Encarregat del tractament:</t>
  </si>
  <si>
    <t>Dades de contacte:</t>
  </si>
  <si>
    <t>Data d'emplenament:</t>
  </si>
  <si>
    <t>Pendent</t>
  </si>
  <si>
    <t>No aplica</t>
  </si>
  <si>
    <t>Objectiu: OWASP-2017</t>
  </si>
  <si>
    <t>7. Emmagatzematge</t>
  </si>
  <si>
    <r>
      <rPr>
        <b/>
        <sz val="11"/>
        <color theme="1"/>
        <rFont val="Calibri"/>
        <family val="2"/>
        <scheme val="minor"/>
      </rPr>
      <t>Pèrdua d’autenticació</t>
    </r>
    <r>
      <rPr>
        <sz val="11"/>
        <color theme="1"/>
        <rFont val="Calibri"/>
        <family val="2"/>
        <scheme val="minor"/>
      </rPr>
      <t>. Si les funcions d’autenticació i gestió de sessions s’implementen incorrectament es pot permetre als atacants comprometre usuaris i contrasenyes, tokens de sessions o explotar altres falles d’implementació per suplantar la identitat d’altres usuaris</t>
    </r>
  </si>
  <si>
    <r>
      <rPr>
        <b/>
        <sz val="11"/>
        <color theme="1"/>
        <rFont val="Calibri"/>
        <family val="2"/>
        <scheme val="minor"/>
      </rPr>
      <t>Exposició de dades sensibles</t>
    </r>
    <r>
      <rPr>
        <sz val="11"/>
        <color theme="1"/>
        <rFont val="Calibri"/>
        <family val="2"/>
        <scheme val="minor"/>
      </rPr>
      <t>. Les aplicacions web i APIs han de protegir adequadament les dades sensibles (informació Personalment Identificable (PII), de salut o financera). Aquestes dades requereixen mètodes de protecció addicional, com el xifrant en l’emmagatzematge i trànsit</t>
    </r>
  </si>
  <si>
    <t>Totes les claus criptogràfiques HAURIEN d'estar ubicades en un entorn de confiança i resistent a la manipulació</t>
  </si>
  <si>
    <r>
      <rPr>
        <b/>
        <sz val="11"/>
        <color theme="1"/>
        <rFont val="Calibri"/>
        <family val="2"/>
        <scheme val="minor"/>
      </rPr>
      <t xml:space="preserve">Codi font: </t>
    </r>
    <r>
      <rPr>
        <sz val="11"/>
        <color theme="1"/>
        <rFont val="Calibri"/>
        <family val="2"/>
        <scheme val="minor"/>
      </rPr>
      <t xml:space="preserve">O.Codi_1, O.Codi_8, O.Codi_9                         </t>
    </r>
    <r>
      <rPr>
        <b/>
        <sz val="11"/>
        <color theme="1"/>
        <rFont val="Calibri"/>
        <family val="2"/>
        <scheme val="minor"/>
      </rPr>
      <t>Autenticació:</t>
    </r>
    <r>
      <rPr>
        <sz val="11"/>
        <color theme="1"/>
        <rFont val="Calibri"/>
        <family val="2"/>
        <scheme val="minor"/>
      </rPr>
      <t xml:space="preserve"> O.Auten_3</t>
    </r>
  </si>
  <si>
    <r>
      <rPr>
        <b/>
        <sz val="11"/>
        <color theme="1"/>
        <rFont val="Calibri"/>
        <family val="2"/>
        <scheme val="minor"/>
      </rPr>
      <t>Autenticació:</t>
    </r>
    <r>
      <rPr>
        <sz val="11"/>
        <color theme="1"/>
        <rFont val="Calibri"/>
        <family val="2"/>
        <scheme val="minor"/>
      </rPr>
      <t xml:space="preserve"> tots els objectius que siguin obligatoris</t>
    </r>
  </si>
  <si>
    <r>
      <rPr>
        <b/>
        <sz val="11"/>
        <color theme="1"/>
        <rFont val="Calibri"/>
        <family val="2"/>
        <scheme val="minor"/>
      </rPr>
      <t>Entitats Externes XML (XXE)</t>
    </r>
    <r>
      <rPr>
        <sz val="11"/>
        <color theme="1"/>
        <rFont val="Calibri"/>
        <family val="2"/>
        <scheme val="minor"/>
      </rPr>
      <t>. Molts processadors XML antics o mal configurats poden revelar referencies a entitats externes en els documents XML. Aquestes entitats es poden utilitzar per revelar arxius interns, escanejar ports LAN, executar codi remotament, fer atacs DoS, etc.</t>
    </r>
  </si>
  <si>
    <t>Tota introducció de dades per part dels usuaris HA d'estar filtrada per llibreries destinades a això, per evitar atacs (SQL, NoSQL, OS, LDAP) o d'introducció de dades javascript o html inadequats</t>
  </si>
  <si>
    <t>O.Resi_10</t>
  </si>
  <si>
    <t>Aplicar correccions o actualitzar els processadors XML, les biblioteques i les seves dependències, comprovar si la càrrega de XML o XSL realitza la validació, utilitzar la validació de la llista blanca input i desactivar el processament de XXE i DTD. Considerar l'ús de pegats virtuals, la passarel·la de seguretat de l'API o els WAF.</t>
  </si>
  <si>
    <r>
      <t xml:space="preserve">Resiliència: </t>
    </r>
    <r>
      <rPr>
        <sz val="11"/>
        <color theme="1"/>
        <rFont val="Calibri"/>
        <family val="2"/>
        <scheme val="minor"/>
      </rPr>
      <t>O.Resi_10</t>
    </r>
  </si>
  <si>
    <t>El fabricant HA DE documentar una política d'autenticació (de doble factor), de control d'accés (definir rols), i d'autorització i finalització d'una sessió de sol·licitud</t>
  </si>
  <si>
    <r>
      <rPr>
        <b/>
        <sz val="11"/>
        <color theme="1"/>
        <rFont val="Calibri"/>
        <family val="2"/>
        <scheme val="minor"/>
      </rPr>
      <t>Autenticació:</t>
    </r>
    <r>
      <rPr>
        <sz val="11"/>
        <color theme="1"/>
        <rFont val="Calibri"/>
        <family val="2"/>
        <scheme val="minor"/>
      </rPr>
      <t xml:space="preserve"> O.Auten_1, O.Auten_3, O.Auten_8</t>
    </r>
  </si>
  <si>
    <t>O.OWASP17_1</t>
  </si>
  <si>
    <t>O.OWASP17_2</t>
  </si>
  <si>
    <t>O.OWASP17_3</t>
  </si>
  <si>
    <t>O.OWASP17_4</t>
  </si>
  <si>
    <t>O.OWASP17_5</t>
  </si>
  <si>
    <t>O.OWASP17_6</t>
  </si>
  <si>
    <t>O.OWASP17_7</t>
  </si>
  <si>
    <t>O.OWASP17_8</t>
  </si>
  <si>
    <t>O.OWASP17_9</t>
  </si>
  <si>
    <t>O.OWASP17_10</t>
  </si>
  <si>
    <r>
      <rPr>
        <b/>
        <sz val="11"/>
        <color theme="1"/>
        <rFont val="Calibri"/>
        <family val="2"/>
        <scheme val="minor"/>
      </rPr>
      <t xml:space="preserve">Injecció de codi </t>
    </r>
    <r>
      <rPr>
        <sz val="11"/>
        <color theme="1"/>
        <rFont val="Calibri"/>
        <family val="2"/>
        <scheme val="minor"/>
      </rPr>
      <t>no confiable al sistema com a part d’una consulta o comanda (SQL, NoSQL, OS, LDAP) aconseguint accés a dades sense autorització</t>
    </r>
  </si>
  <si>
    <r>
      <rPr>
        <b/>
        <sz val="11"/>
        <color theme="1"/>
        <rFont val="Calibri"/>
        <family val="2"/>
        <scheme val="minor"/>
      </rPr>
      <t>Pèrdua de control d’accés</t>
    </r>
    <r>
      <rPr>
        <sz val="11"/>
        <color theme="1"/>
        <rFont val="Calibri"/>
        <family val="2"/>
        <scheme val="minor"/>
      </rPr>
      <t xml:space="preserve"> si les restriccions sobre el que els usuaris autenticats poden fer no s’aplica correctament. Els atacants poden explotar aquests defectes per accedir, de forma no autoritzada a funcionalitats i/o dades</t>
    </r>
  </si>
  <si>
    <t>S'implementen mesures per evitar-ho?</t>
  </si>
  <si>
    <t>Objectius de l'ENS relacionats amb el risc</t>
  </si>
  <si>
    <r>
      <t xml:space="preserve">Anàlisi dels </t>
    </r>
    <r>
      <rPr>
        <b/>
        <u/>
        <sz val="12"/>
        <color theme="1"/>
        <rFont val="Calibri"/>
        <family val="2"/>
        <scheme val="minor"/>
      </rPr>
      <t>10 riscos de seguretat més importants</t>
    </r>
    <r>
      <rPr>
        <b/>
        <sz val="11"/>
        <color theme="1"/>
        <rFont val="Calibri"/>
        <family val="2"/>
        <scheme val="minor"/>
      </rPr>
      <t xml:space="preserve"> de l'any 2017 segons l'Open Web Application Security Project (OWASP)</t>
    </r>
  </si>
  <si>
    <r>
      <rPr>
        <b/>
        <sz val="11"/>
        <color theme="1"/>
        <rFont val="Calibri"/>
        <family val="2"/>
        <scheme val="minor"/>
      </rPr>
      <t>Configuració de Seguretat Incorrecta.</t>
    </r>
    <r>
      <rPr>
        <sz val="11"/>
        <color theme="1"/>
        <rFont val="Calibri"/>
        <family val="2"/>
        <scheme val="minor"/>
      </rPr>
      <t xml:space="preserve"> Per exemple: buckets oberts, capçaleres HTTP mal configurades, missatges d’error amb contingut sensible, falta d’actualitzacions, frameworks, dependències i components des actualitzats, etc.</t>
    </r>
  </si>
  <si>
    <r>
      <t>Arquitectura:</t>
    </r>
    <r>
      <rPr>
        <sz val="11"/>
        <color theme="1"/>
        <rFont val="Calibri"/>
        <family val="2"/>
        <scheme val="minor"/>
      </rPr>
      <t xml:space="preserve"> Tots els objectius que siguin obligatoris                    </t>
    </r>
    <r>
      <rPr>
        <b/>
        <sz val="11"/>
        <color theme="1"/>
        <rFont val="Calibri"/>
        <family val="2"/>
        <scheme val="minor"/>
      </rPr>
      <t>Software de tercers:</t>
    </r>
    <r>
      <rPr>
        <sz val="11"/>
        <color theme="1"/>
        <rFont val="Calibri"/>
        <family val="2"/>
        <scheme val="minor"/>
      </rPr>
      <t xml:space="preserve"> O.SwExt_3</t>
    </r>
  </si>
  <si>
    <r>
      <rPr>
        <b/>
        <sz val="11"/>
        <color theme="1"/>
        <rFont val="Calibri"/>
        <family val="2"/>
        <scheme val="minor"/>
      </rPr>
      <t>Registres i Monitoratge Insuficients.</t>
    </r>
    <r>
      <rPr>
        <sz val="11"/>
        <color theme="1"/>
        <rFont val="Calibri"/>
        <family val="2"/>
        <scheme val="minor"/>
      </rPr>
      <t xml:space="preserve"> Juntament amb la falta de resposta  davant d’incidents permeten als atacants mantenir l’atac en el temps, manipular, extreure o destruir dades. El temps mitjà de detecció d’una bretxa de seguretat és major als 200 dies.</t>
    </r>
  </si>
  <si>
    <t>El fabricant HA DE proporcionar a l'usuari un mitjà senzill i eficaç per notificar incidents, atacs o problemes de seguretat</t>
  </si>
  <si>
    <r>
      <t xml:space="preserve">Propòsit: </t>
    </r>
    <r>
      <rPr>
        <sz val="11"/>
        <color theme="1"/>
        <rFont val="Calibri"/>
        <family val="2"/>
        <scheme val="minor"/>
      </rPr>
      <t xml:space="preserve">O.Prop_6                                                                                  </t>
    </r>
    <r>
      <rPr>
        <b/>
        <sz val="11"/>
        <color theme="1"/>
        <rFont val="Calibri"/>
        <family val="2"/>
        <scheme val="minor"/>
      </rPr>
      <t xml:space="preserve">Arquitectura: </t>
    </r>
    <r>
      <rPr>
        <sz val="11"/>
        <color theme="1"/>
        <rFont val="Calibri"/>
        <family val="2"/>
        <scheme val="minor"/>
      </rPr>
      <t xml:space="preserve">O.Arq_10                                                     </t>
    </r>
    <r>
      <rPr>
        <b/>
        <sz val="11"/>
        <color theme="1"/>
        <rFont val="Calibri"/>
        <family val="2"/>
        <scheme val="minor"/>
      </rPr>
      <t xml:space="preserve">Comunicacions de xarxa: </t>
    </r>
    <r>
      <rPr>
        <sz val="11"/>
        <color theme="1"/>
        <rFont val="Calibri"/>
        <family val="2"/>
        <scheme val="minor"/>
      </rPr>
      <t>O.Xarxa_9, O.Xarxa_10</t>
    </r>
  </si>
  <si>
    <t>RISC DE SEGURETAT SEGONS OWASP:</t>
  </si>
  <si>
    <r>
      <rPr>
        <b/>
        <sz val="11"/>
        <color theme="1"/>
        <rFont val="Calibri"/>
        <family val="2"/>
        <scheme val="minor"/>
      </rPr>
      <t>Components amb vulnerabilitats conegudes</t>
    </r>
    <r>
      <rPr>
        <sz val="11"/>
        <color theme="1"/>
        <rFont val="Calibri"/>
        <family val="2"/>
        <scheme val="minor"/>
      </rPr>
      <t>. Biblioteques, frameworks i altres mòduls que s’executen amb els mateixos privilegis que l’aplicació i tenen vulnerabilitats poden provocar una pèrdua de dades o prendre el control del servidor</t>
    </r>
  </si>
  <si>
    <t>Nivell de risc de seguretat</t>
  </si>
  <si>
    <r>
      <t xml:space="preserve">Software de tercers:  </t>
    </r>
    <r>
      <rPr>
        <sz val="11"/>
        <color theme="1"/>
        <rFont val="Calibri"/>
        <family val="2"/>
        <scheme val="minor"/>
      </rPr>
      <t>Tots els objectius que siguin obligatoris</t>
    </r>
  </si>
  <si>
    <r>
      <rPr>
        <b/>
        <sz val="11"/>
        <color theme="1"/>
        <rFont val="Calibri"/>
        <family val="2"/>
        <scheme val="minor"/>
      </rPr>
      <t>Deserialització Insegura.</t>
    </r>
    <r>
      <rPr>
        <sz val="11"/>
        <color theme="1"/>
        <rFont val="Calibri"/>
        <family val="2"/>
        <scheme val="minor"/>
      </rPr>
      <t xml:space="preserve"> Aquests defectes ocorren quan una aplicació rep objectes serialitzats nocius i aquests poden ser manipulats o eliminats per l’atacant per realitzar atacs de repetició, injeccions o elevar els seus privilegis d’execució. Les aplicacions i API que utilitzen components amb vulnerabilitats conegudes poden debilitar les defenses de les aplicacions i permetre diversos atacs i impactes</t>
    </r>
  </si>
  <si>
    <r>
      <t xml:space="preserve">Codi font:  </t>
    </r>
    <r>
      <rPr>
        <sz val="11"/>
        <color theme="1"/>
        <rFont val="Calibri"/>
        <family val="2"/>
        <scheme val="minor"/>
      </rPr>
      <t>Tots els objectius que siguin obligatoris</t>
    </r>
  </si>
  <si>
    <r>
      <rPr>
        <b/>
        <sz val="11"/>
        <color theme="1"/>
        <rFont val="Calibri"/>
        <family val="2"/>
        <scheme val="minor"/>
      </rPr>
      <t>Seqüència de comandes en llocs creuats (XSS)</t>
    </r>
    <r>
      <rPr>
        <sz val="11"/>
        <color theme="1"/>
        <rFont val="Calibri"/>
        <family val="2"/>
        <scheme val="minor"/>
      </rPr>
      <t>.  Els atacs XSS ocorren quan una aplicació pren dades no confiables i les envia al navegador web sense una validació / codificació apropiada. Permeten executar comandes en el navegador de la víctima i l’atacant pot segrestar una sessió, modificar els llocs web, o redirigir a l’usuari cap a un web maliciós</t>
    </r>
  </si>
  <si>
    <r>
      <t xml:space="preserve">L'aplicació HA DE validar la integritat de les respostes i preguntes del / al </t>
    </r>
    <r>
      <rPr>
        <i/>
        <sz val="11"/>
        <color theme="1"/>
        <rFont val="Calibri"/>
        <family val="2"/>
        <scheme val="minor"/>
      </rPr>
      <t>backend</t>
    </r>
  </si>
  <si>
    <r>
      <t>Codi font:</t>
    </r>
    <r>
      <rPr>
        <sz val="11"/>
        <color theme="1"/>
        <rFont val="Calibri"/>
        <family val="2"/>
        <scheme val="minor"/>
      </rPr>
      <t xml:space="preserve"> O.Codi_1,  O.Codi_8                                                                                   </t>
    </r>
    <r>
      <rPr>
        <b/>
        <sz val="11"/>
        <color theme="1"/>
        <rFont val="Calibri"/>
        <family val="2"/>
        <scheme val="minor"/>
      </rPr>
      <t>Autenticació:</t>
    </r>
    <r>
      <rPr>
        <sz val="11"/>
        <color theme="1"/>
        <rFont val="Calibri"/>
        <family val="2"/>
        <scheme val="minor"/>
      </rPr>
      <t xml:space="preserve"> O.Auten_9</t>
    </r>
  </si>
  <si>
    <r>
      <t xml:space="preserve">Si s'utilitzen </t>
    </r>
    <r>
      <rPr>
        <i/>
        <sz val="11"/>
        <color theme="1"/>
        <rFont val="Calibri"/>
        <family val="2"/>
        <scheme val="minor"/>
      </rPr>
      <t>frameworks</t>
    </r>
    <r>
      <rPr>
        <sz val="11"/>
        <color theme="1"/>
        <rFont val="Calibri"/>
        <family val="2"/>
        <scheme val="minor"/>
      </rPr>
      <t xml:space="preserve"> o llibreries de tercers, el fabricant HA d'informar clarament a l'usuari sobre l'àmbit de l'ús i l'abast dels mecanismes de seguretat utilitzats, i garantir l'ús segur d'aquestes funcions</t>
    </r>
  </si>
  <si>
    <r>
      <rPr>
        <b/>
        <sz val="11"/>
        <color theme="1"/>
        <rFont val="Calibri"/>
        <family val="2"/>
        <scheme val="minor"/>
      </rPr>
      <t>Interaccions:</t>
    </r>
    <r>
      <rPr>
        <sz val="11"/>
        <color theme="1"/>
        <rFont val="Calibri"/>
        <family val="2"/>
        <scheme val="minor"/>
      </rPr>
      <t xml:space="preserve"> O.Plat_4, O.Plat_6, O.Plat_7, O.Plat_11                                               </t>
    </r>
    <r>
      <rPr>
        <b/>
        <sz val="11"/>
        <color theme="1"/>
        <rFont val="Calibri"/>
        <family val="2"/>
        <scheme val="minor"/>
      </rPr>
      <t>Emmagatzematge:</t>
    </r>
    <r>
      <rPr>
        <sz val="11"/>
        <color theme="1"/>
        <rFont val="Calibri"/>
        <family val="2"/>
        <scheme val="minor"/>
      </rPr>
      <t xml:space="preserve"> Tots els objectius que siguin obligatoris                                                                </t>
    </r>
    <r>
      <rPr>
        <b/>
        <sz val="11"/>
        <color theme="1"/>
        <rFont val="Calibri"/>
        <family val="2"/>
        <scheme val="minor"/>
      </rPr>
      <t xml:space="preserve"> Comunicacions de xarxa:</t>
    </r>
    <r>
      <rPr>
        <sz val="11"/>
        <color theme="1"/>
        <rFont val="Calibri"/>
        <family val="2"/>
        <scheme val="minor"/>
      </rPr>
      <t xml:space="preserve"> Tots els objectius que siguin obligatoris                                                                                              </t>
    </r>
    <r>
      <rPr>
        <b/>
        <sz val="11"/>
        <color theme="1"/>
        <rFont val="Calibri"/>
        <family val="2"/>
        <scheme val="minor"/>
      </rPr>
      <t xml:space="preserve">Arquitectura: </t>
    </r>
    <r>
      <rPr>
        <sz val="11"/>
        <color theme="1"/>
        <rFont val="Calibri"/>
        <family val="2"/>
        <scheme val="minor"/>
      </rPr>
      <t>O.Arq_9</t>
    </r>
  </si>
  <si>
    <r>
      <t xml:space="preserve">NO S'HAN de realitzar consultes directes a les bases de dades, s'HAN d'utilitzar els mecanismes necessaris per tractar abans les dades (per exemple l'ús del </t>
    </r>
    <r>
      <rPr>
        <i/>
        <sz val="11"/>
        <color theme="1"/>
        <rFont val="Calibri"/>
        <family val="2"/>
        <scheme val="minor"/>
      </rPr>
      <t>PreparedStatement</t>
    </r>
    <r>
      <rPr>
        <sz val="11"/>
        <color theme="1"/>
        <rFont val="Calibri"/>
        <family val="2"/>
        <scheme val="minor"/>
      </rPr>
      <t>)</t>
    </r>
  </si>
  <si>
    <t>Mesures a aplicar - RD 3/2010 (ENS)</t>
  </si>
  <si>
    <t>8. Comunicacions de xarxa</t>
  </si>
  <si>
    <t>9. Interaccions</t>
  </si>
  <si>
    <t>10. Resilència</t>
  </si>
  <si>
    <r>
      <t xml:space="preserve">L'usuari HA DE ser autenticat per un segon factor abans que es processin les dades sensibles. Aquest segon factor POT SER generat pel sistema de </t>
    </r>
    <r>
      <rPr>
        <i/>
        <sz val="11"/>
        <color theme="1"/>
        <rFont val="Calibri"/>
        <family val="2"/>
        <scheme val="minor"/>
      </rPr>
      <t>backend</t>
    </r>
    <r>
      <rPr>
        <sz val="11"/>
        <color theme="1"/>
        <rFont val="Calibri"/>
        <family val="2"/>
        <scheme val="minor"/>
      </rPr>
      <t>.</t>
    </r>
  </si>
  <si>
    <t>HAN d'existir polítiques de contrasenyes robustes per l'autenticació basada en un nom d'usuari i una contrasenya. La robustesa de la contrasenya POT SER mostrada a l'usuari.</t>
  </si>
  <si>
    <t>Quan es recullin dades sensibles s'HA d'evitar l'ús de dispositius de gravació, donat que altres aplicacions podrien accedir a aquestes dades (a través d'una galeria d'imatges, per exemple)</t>
  </si>
  <si>
    <t>Les dades sensibles, com les dades biomètriques o claus privades, NO S'HAN d'exportar des del component en el qual es van generar</t>
  </si>
  <si>
    <t>Quan es mostrin dades sensibles, l'aplicació HAURIA d'impedir l'accés de tercers als continguts de la pantalla (com captures de pantalla o pantalles pel canvi d'aplicació)</t>
  </si>
  <si>
    <t>Mesures no determinades explícitament en l'ENS</t>
  </si>
  <si>
    <t>L'aplicació HA d'implementar mecanismes de control d'accés de manera que s'eviti l'ús indegut als recursos i s'assoleixi una protecció suficient de tots els actius en cada entorn d'execució</t>
  </si>
  <si>
    <r>
      <t xml:space="preserve">L'aplicació HA d'implementar mesures de </t>
    </r>
    <r>
      <rPr>
        <i/>
        <sz val="11"/>
        <color theme="1"/>
        <rFont val="Calibri"/>
        <family val="2"/>
        <scheme val="minor"/>
      </rPr>
      <t>hardening,</t>
    </r>
    <r>
      <rPr>
        <sz val="11"/>
        <color theme="1"/>
        <rFont val="Calibri"/>
        <family val="2"/>
        <scheme val="minor"/>
      </rPr>
      <t xml:space="preserve"> com ara comprovació de la integritat, abans de cada processament de dades sensibles dins del flux del programa</t>
    </r>
  </si>
  <si>
    <t>Per evitar aquest tipus d'atacs, cal validar si les dades que trafiquen les APIs contenen ordres recursius en SQL, JSON o XML, entre d'altres, i evitar completament l'ús de l'intèrpret, proporcionant una interfície parametritzada.</t>
  </si>
  <si>
    <t>Utilitzar una comunicació segura amb SSL bidireccional i estàndards d'autenticació (com OAuth).</t>
  </si>
  <si>
    <t>Utilitzar l'ofuscació de registres i dades, xifrar el canal de comunicació i utilitzar SSL bidireccional.
És important no emmagatzemar dades sensibles si no és necessari i xifrar-les, tant en repòs com en trànsit.
Desactiveu sempre l'opció "autocompletar" en els formularis i en la memòria cau de les pàgines que contenen dades sensibles.</t>
  </si>
  <si>
    <t>Mesures a aplicar (recomanacions)</t>
  </si>
  <si>
    <t>Crear referències indirectes a objectes per usuari o sessió i verificar l'accés de fonts no fiables en l'ús de referències directes. El límit de la taxa de l'API pot minimitzar els possibles danys.</t>
  </si>
  <si>
    <t>L'escombrat automàtic i periòdic és molt útil per detectar la falta d'actualitzacions, errors de configuració, ús de comptes estandaritzats, etc. És important comptar amb un procés ràpid i eficient per implementar entorns degudament protegits i mantenir-los actualitzats, amb una arquitectura que ofereixi una separació segura dels components.</t>
  </si>
  <si>
    <t>No accepti objectes serialitzats de fonts poc fiables o de serializaciones que només permetin tipus de dades primitius. Si això no és possible, implementi comprovacions d'integritat o criptografia en els objectes serialitzats per evitar la creació hostil d'objectes o l'adulteració de dades. També es poden aplicar restriccions de tipus estricte durant la deserialització i abans de la creació de l'objecte. Un altre punt és aïllar el codi de deserialització, així com els executats en entorns de molt baixos privilegis o contenidors temporals. És important registrar en registre les excepcions i errors de deserialització. Restringir o monitoritzar la connectivitat d'entrada i sortida dels contenidors o servidors que deserializan i configurar alertes per als casos en què un usuari realitzi constantment la deserialització.</t>
  </si>
  <si>
    <t>Utilitzar eines per preparar un inventari de versions i dependències de components (de la banda del servidor i de la banda del client). Superviseu les vulnerabilitats dels components des de fonts públiques com NVD i utilitzi programari per a l'anàlisi automàtic. A més, és important desactivar els components que no es vagin a utilitzar i aplicar actualitzacions i pegats de fonts oficials per evitar vulnerabilitats que puguin ser explorades.</t>
  </si>
  <si>
    <t>Utilitza formats àmpliament utilitzats com REST, GraphQL i JSON i aplica els mecanismes de seguretat per garantir una comunicació segura, un fort esquema d'autenticació i control d'accés, a més de les proteccions contra tot tipus d'injeccions.</t>
  </si>
  <si>
    <t>Comprovi les sol·licituds i les respostes per assegurar-se que no contenen scripts.</t>
  </si>
  <si>
    <t>[org.2]</t>
  </si>
  <si>
    <t>[op.acc.3]</t>
  </si>
  <si>
    <t>[mp.sw.1]</t>
  </si>
  <si>
    <t>[mp.com.3]</t>
  </si>
  <si>
    <t>[op.pl.2]</t>
  </si>
  <si>
    <t>[org.3]</t>
  </si>
  <si>
    <t>[op.info.1]</t>
  </si>
  <si>
    <t>[mp.sw.2]</t>
  </si>
  <si>
    <t>https://www.ccn-cert.cni.es/publico/ens/ens/1074.htm</t>
  </si>
  <si>
    <t>https://www.ccn-cert.cni.es/publico/ens/ens/1075.htm</t>
  </si>
  <si>
    <t>https://www.ccn-cert.cni.es/publico/ens/ens/1076.htm</t>
  </si>
  <si>
    <t>https://www.ccn-cert.cni.es/publico/ens/ens/1077.htm</t>
  </si>
  <si>
    <t>https://www.ccn-cert.cni.es/publico/ens/ens/1078.htm</t>
  </si>
  <si>
    <t>https://www.ccn-cert.cni.es/publico/ens/ens/1079.htm</t>
  </si>
  <si>
    <t>https://www.ccn-cert.cni.es/publico/ens/ens/1080.htm</t>
  </si>
  <si>
    <t>https://www.ccn-cert.cni.es/publico/ens/ens/1081.htm</t>
  </si>
  <si>
    <t>https://www.ccn-cert.cni.es/publico/ens/ens/1082.htm</t>
  </si>
  <si>
    <t>https://www.ccn-cert.cni.es/publico/ens/ens/1083.htm</t>
  </si>
  <si>
    <t>https://www.ccn-cert.cni.es/publico/ens/ens/1084.htm</t>
  </si>
  <si>
    <t>https://www.ccn-cert.cni.es/publico/ens/ens/1085.htm</t>
  </si>
  <si>
    <t>https://www.ccn-cert.cni.es/publico/ens/ens/1086.htm</t>
  </si>
  <si>
    <t>https://www.ccn-cert.cni.es/publico/ens/ens/1087.htm</t>
  </si>
  <si>
    <t>https://www.ccn-cert.cni.es/publico/ens/ens/1088.htm</t>
  </si>
  <si>
    <t>https://www.ccn-cert.cni.es/publico/ens/ens/1089.htm</t>
  </si>
  <si>
    <t>https://www.ccn-cert.cni.es/publico/ens/ens/1090.htm</t>
  </si>
  <si>
    <t>https://www.ccn-cert.cni.es/publico/ens/ens/1091.htm</t>
  </si>
  <si>
    <t>https://www.ccn-cert.cni.es/publico/ens/ens/1092.htm</t>
  </si>
  <si>
    <t>https://www.ccn-cert.cni.es/publico/ens/ens/1093.htm</t>
  </si>
  <si>
    <t>https://www.ccn-cert.cni.es/publico/ens/ens/1094.htm</t>
  </si>
  <si>
    <t>https://www.ccn-cert.cni.es/publico/ens/ens/1095.htm</t>
  </si>
  <si>
    <t>https://www.ccn-cert.cni.es/publico/ens/ens/1096.htm</t>
  </si>
  <si>
    <t>https://www.ccn-cert.cni.es/publico/ens/ens/1097.htm</t>
  </si>
  <si>
    <t>https://www.ccn-cert.cni.es/publico/ens/ens/1098.htm</t>
  </si>
  <si>
    <t>https://www.ccn-cert.cni.es/publico/ens/ens/1099.htm</t>
  </si>
  <si>
    <t>https://www.ccn-cert.cni.es/publico/ens/ens/1100.htm</t>
  </si>
  <si>
    <t>https://www.ccn-cert.cni.es/publico/ens/ens/1101.htm</t>
  </si>
  <si>
    <t>https://www.ccn-cert.cni.es/publico/ens/ens/1102.htm</t>
  </si>
  <si>
    <t>https://www.ccn-cert.cni.es/publico/ens/ens/1103.htm</t>
  </si>
  <si>
    <t>https://www.ccn-cert.cni.es/publico/ens/ens/1104.htm</t>
  </si>
  <si>
    <t>https://www.ccn-cert.cni.es/publico/ens/ens/1105.htm</t>
  </si>
  <si>
    <t>https://www.ccn-cert.cni.es/publico/ens/ens/1106.htm</t>
  </si>
  <si>
    <t>https://www.ccn-cert.cni.es/publico/ens/ens/1107.htm</t>
  </si>
  <si>
    <t>https://www.ccn-cert.cni.es/publico/ens/ens/1108.htm</t>
  </si>
  <si>
    <t>https://www.ccn-cert.cni.es/publico/ens/ens/1109.htm</t>
  </si>
  <si>
    <t>https://www.ccn-cert.cni.es/publico/ens/ens/1110.htm</t>
  </si>
  <si>
    <t>https://www.ccn-cert.cni.es/publico/ens/ens/1111.htm</t>
  </si>
  <si>
    <t>https://www.ccn-cert.cni.es/publico/ens/ens/1112.htm</t>
  </si>
  <si>
    <t>https://www.ccn-cert.cni.es/publico/ens/ens/1113.htm</t>
  </si>
  <si>
    <t>https://www.ccn-cert.cni.es/publico/ens/ens/1114.htm</t>
  </si>
  <si>
    <t>https://www.ccn-cert.cni.es/publico/ens/ens/1115.htm</t>
  </si>
  <si>
    <t>https://www.ccn-cert.cni.es/publico/ens/ens/1116.htm</t>
  </si>
  <si>
    <t>https://www.ccn-cert.cni.es/publico/ens/ens/1117.htm</t>
  </si>
  <si>
    <t>https://www.ccn-cert.cni.es/publico/ens/ens/1118.htm</t>
  </si>
  <si>
    <t>https://www.ccn-cert.cni.es/publico/ens/ens/1119.htm</t>
  </si>
  <si>
    <t>https://www.ccn-cert.cni.es/publico/ens/ens/1120.htm</t>
  </si>
  <si>
    <t>https://www.ccn-cert.cni.es/publico/ens/ens/1121.htm</t>
  </si>
  <si>
    <t>https://www.ccn-cert.cni.es/publico/ens/ens/1122.htm</t>
  </si>
  <si>
    <t>https://www.ccn-cert.cni.es/publico/ens/ens/1123.htm</t>
  </si>
  <si>
    <t>https://www.ccn-cert.cni.es/publico/ens/ens/1124.htm</t>
  </si>
  <si>
    <t>https://www.ccn-cert.cni.es/publico/ens/ens/1125.htm</t>
  </si>
  <si>
    <t>https://www.ccn-cert.cni.es/publico/ens/ens/1126.htm</t>
  </si>
  <si>
    <t>https://www.ccn-cert.cni.es/publico/ens/ens/1127.htm</t>
  </si>
  <si>
    <t>https://www.ccn-cert.cni.es/publico/ens/ens/1128.htm</t>
  </si>
  <si>
    <t>https://www.ccn-cert.cni.es/publico/ens/ens/1129.htm</t>
  </si>
  <si>
    <t>https://www.ccn-cert.cni.es/publico/ens/ens/1130.htm</t>
  </si>
  <si>
    <t>https://www.ccn-cert.cni.es/publico/ens/ens/1131.htm</t>
  </si>
  <si>
    <t>https://www.ccn-cert.cni.es/publico/ens/ens/1132.htm</t>
  </si>
  <si>
    <t>https://www.ccn-cert.cni.es/publico/ens/ens/1133.htm</t>
  </si>
  <si>
    <t>https://www.ccn-cert.cni.es/publico/ens/ens/1134.htm</t>
  </si>
  <si>
    <t>https://www.ccn-cert.cni.es/publico/ens/ens/1135.htm</t>
  </si>
  <si>
    <t>https://www.ccn-cert.cni.es/publico/ens/ens/1136.htm</t>
  </si>
  <si>
    <t>https://www.ccn-cert.cni.es/publico/ens/ens/1137.htm</t>
  </si>
  <si>
    <t>https://www.ccn-cert.cni.es/publico/ens/ens/1138.htm</t>
  </si>
  <si>
    <t>https://www.ccn-cert.cni.es/publico/ens/ens/1139.htm</t>
  </si>
  <si>
    <t>https://www.ccn-cert.cni.es/publico/ens/ens/1140.htm</t>
  </si>
  <si>
    <t>https://www.ccn-cert.cni.es/publico/ens/ens/1141.htm</t>
  </si>
  <si>
    <t>https://www.ccn-cert.cni.es/publico/ens/ens/1142.htm</t>
  </si>
  <si>
    <t>https://www.ccn-cert.cni.es/publico/ens/ens/1143.htm</t>
  </si>
  <si>
    <t>https://www.ccn-cert.cni.es/publico/ens/ens/1144.htm</t>
  </si>
  <si>
    <t>https://www.ccn-cert.cni.es/publico/ens/ens/1145.htm</t>
  </si>
  <si>
    <t>https://www.ccn-cert.cni.es/publico/ens/ens/1146.htm</t>
  </si>
  <si>
    <t>https://www.ccn-cert.cni.es/publico/ens/ens/1147.htm</t>
  </si>
  <si>
    <t>https://www.ccn-cert.cni.es/publico/ens/ens/1148.htm</t>
  </si>
  <si>
    <t>https://www.ccn-cert.cni.es/publico/ens/ens/1149.htm</t>
  </si>
  <si>
    <t>https://www.ccn-cert.cni.es/publico/ens/ens/1150.htm</t>
  </si>
  <si>
    <t>https://www.ccn-cert.cni.es/publico/ens/ens/1151.htm</t>
  </si>
  <si>
    <t>https://www.ccn-cert.cni.es/publico/ens/ens/1152.htm</t>
  </si>
  <si>
    <t>https://www.ccn-cert.cni.es/publico/ens/ens/1153.htm</t>
  </si>
  <si>
    <t>https://www.ccn-cert.cni.es/publico/ens/ens/1154.htm</t>
  </si>
  <si>
    <t>https://www.ccn-cert.cni.es/publico/ens/ens/1155.htm</t>
  </si>
  <si>
    <t>https://www.ccn-cert.cni.es/publico/ens/ens/1156.htm</t>
  </si>
  <si>
    <t>https://www.ccn-cert.cni.es/publico/ens/ens/1157.htm</t>
  </si>
  <si>
    <t>https://www.ccn-cert.cni.es/publico/ens/ens/1158.htm</t>
  </si>
  <si>
    <t>https://www.ccn-cert.cni.es/publico/ens/ens/1159.htm</t>
  </si>
  <si>
    <t>https://www.ccn-cert.cni.es/publico/ens/ens/1160.htm</t>
  </si>
  <si>
    <t>https://www.ccn-cert.cni.es/publico/ens/ens/1161.htm</t>
  </si>
  <si>
    <t>https://www.ccn-cert.cni.es/publico/ens/ens/1162.htm</t>
  </si>
  <si>
    <t>https://www.ccn-cert.cni.es/publico/ens/ens/1163.htm</t>
  </si>
  <si>
    <t>https://www.ccn-cert.cni.es/publico/ens/ens/1164.htm</t>
  </si>
  <si>
    <t>https://www.ccn-cert.cni.es/publico/ens/ens/1165.htm</t>
  </si>
  <si>
    <t>[org]</t>
  </si>
  <si>
    <t>[org.1]</t>
  </si>
  <si>
    <t>[org.4]</t>
  </si>
  <si>
    <t>[op]</t>
  </si>
  <si>
    <t>[op.pl]</t>
  </si>
  <si>
    <t>[op.pl.1]</t>
  </si>
  <si>
    <t>[op.pl.3]</t>
  </si>
  <si>
    <t>[op.pl.4]</t>
  </si>
  <si>
    <t>[op.pl.5]</t>
  </si>
  <si>
    <t>[op.acc]</t>
  </si>
  <si>
    <t>[op.acc.1]</t>
  </si>
  <si>
    <t>[op.acc.2]</t>
  </si>
  <si>
    <t>[op.acc.4]</t>
  </si>
  <si>
    <t>[op.acc.5]</t>
  </si>
  <si>
    <t>[op.acc.6]</t>
  </si>
  <si>
    <t>[op.acc.7]</t>
  </si>
  <si>
    <t>[op.exp]</t>
  </si>
  <si>
    <t>[op.exp.1]</t>
  </si>
  <si>
    <t>[op.exp.2]</t>
  </si>
  <si>
    <t>[op.exp.3]</t>
  </si>
  <si>
    <t>[op.exp.4]</t>
  </si>
  <si>
    <t>[op.exp.5]</t>
  </si>
  <si>
    <t>[op.exp.6]</t>
  </si>
  <si>
    <t>[op.exp.7]</t>
  </si>
  <si>
    <t>[op.exp.8]</t>
  </si>
  <si>
    <t>[op.exp.9]</t>
  </si>
  <si>
    <t>[op.exp.10]</t>
  </si>
  <si>
    <t>[op.exp.11]</t>
  </si>
  <si>
    <t>[op.ext]</t>
  </si>
  <si>
    <t>[op.ext.1]</t>
  </si>
  <si>
    <t>[op.ext.2]</t>
  </si>
  <si>
    <t>[op.ext.9]</t>
  </si>
  <si>
    <t>[op.cont]</t>
  </si>
  <si>
    <t>[op.cont.1]</t>
  </si>
  <si>
    <t>[op.cont.2]</t>
  </si>
  <si>
    <t>[op.cont.3]</t>
  </si>
  <si>
    <t>[op.mon]</t>
  </si>
  <si>
    <t>[op.mon.1]</t>
  </si>
  <si>
    <t>[op.mon.2]</t>
  </si>
  <si>
    <t>[mp]</t>
  </si>
  <si>
    <t>[mp.if]</t>
  </si>
  <si>
    <t>[mp.if.1]</t>
  </si>
  <si>
    <t>[mp.if.2]</t>
  </si>
  <si>
    <t>[mp.if.3]</t>
  </si>
  <si>
    <t>[mp.if.4]</t>
  </si>
  <si>
    <t>[mp.if.5]</t>
  </si>
  <si>
    <t>[mp.if.6]</t>
  </si>
  <si>
    <t>[mp.if.7]</t>
  </si>
  <si>
    <t>[mp.if.9]</t>
  </si>
  <si>
    <t>[mp.per]</t>
  </si>
  <si>
    <t>[mp.per.1]</t>
  </si>
  <si>
    <t>[mp.per.2]</t>
  </si>
  <si>
    <t>[mp.per.3]</t>
  </si>
  <si>
    <t>[mp.per.4]</t>
  </si>
  <si>
    <t>[mp.per.9]</t>
  </si>
  <si>
    <t>[mp.eq]</t>
  </si>
  <si>
    <t>[mp.eq.1]</t>
  </si>
  <si>
    <t>[mp.eq.2]</t>
  </si>
  <si>
    <t>[mp.eq.3]</t>
  </si>
  <si>
    <t>[mp.eq.9]</t>
  </si>
  <si>
    <t>[mp.com]</t>
  </si>
  <si>
    <t>[mp.com.1]</t>
  </si>
  <si>
    <t>[mp.com.2]</t>
  </si>
  <si>
    <t>[mp.com.4]</t>
  </si>
  <si>
    <t>[mp.com.9]</t>
  </si>
  <si>
    <t>[mp.si]</t>
  </si>
  <si>
    <t>[mp.si.1]</t>
  </si>
  <si>
    <t>[mp.si.2]</t>
  </si>
  <si>
    <t>[mp.si.3]</t>
  </si>
  <si>
    <t>[mp.si.4]</t>
  </si>
  <si>
    <t>[mp.si.5]</t>
  </si>
  <si>
    <t>[mp.sw]</t>
  </si>
  <si>
    <t>[mp.info]</t>
  </si>
  <si>
    <t>[mp.info.1]</t>
  </si>
  <si>
    <t>[mp.info.2]</t>
  </si>
  <si>
    <t>[mp.info.3]</t>
  </si>
  <si>
    <t>[mp.info.4]</t>
  </si>
  <si>
    <t>[mp.info.5]</t>
  </si>
  <si>
    <t>[mp.info.6]</t>
  </si>
  <si>
    <t>[mp.info.9]</t>
  </si>
  <si>
    <t>[mp.s]</t>
  </si>
  <si>
    <t>[mp.s.1]</t>
  </si>
  <si>
    <t>[mp.s.2]</t>
  </si>
  <si>
    <t>[mp.s.8]</t>
  </si>
  <si>
    <t>[mp.s.9]</t>
  </si>
  <si>
    <t>Nom</t>
  </si>
  <si>
    <t>Enllaç</t>
  </si>
  <si>
    <t>Nom enllaç</t>
  </si>
  <si>
    <t>Art. 33</t>
  </si>
  <si>
    <t>Art. 20</t>
  </si>
  <si>
    <t>Art. 16</t>
  </si>
  <si>
    <t>https://www.boe.es/eli/es/rd/2010/01/08/3/con#a16</t>
  </si>
  <si>
    <t>Art. 19</t>
  </si>
  <si>
    <t>Art. 21</t>
  </si>
  <si>
    <t>https://www.boe.es/eli/es/rd/2010/01/08/3/con#a19</t>
  </si>
  <si>
    <t>https://www.boe.es/eli/es/rd/2010/01/08/3/con#a21</t>
  </si>
  <si>
    <t>Art. 17</t>
  </si>
  <si>
    <t>https://www.boe.es/eli/es/rd/2010/01/08/3/con#a17</t>
  </si>
  <si>
    <t>Art. 18</t>
  </si>
  <si>
    <t>https://www.boe.es/eli/es/rd/2010/01/08/3/con#a18</t>
  </si>
  <si>
    <t>https://www.boe.es/eli/es/rd/2010/01/08/3/con#a20</t>
  </si>
  <si>
    <t>Art. 22</t>
  </si>
  <si>
    <t>https://www.boe.es/eli/es/rd/2010/01/08/3/con#a22</t>
  </si>
  <si>
    <t>Art. 23</t>
  </si>
  <si>
    <t>https://www.boe.es/eli/es/rd/2010/01/08/3/con#a23</t>
  </si>
  <si>
    <t>Art. 24</t>
  </si>
  <si>
    <t>https://www.boe.es/eli/es/rd/2010/01/08/3/con#a24</t>
  </si>
  <si>
    <t>Art. 25</t>
  </si>
  <si>
    <t>https://www.boe.es/eli/es/rd/2010/01/08/3/con#a25</t>
  </si>
  <si>
    <t>Art. 26</t>
  </si>
  <si>
    <t>https://www.boe.es/eli/es/rd/2010/01/08/3/con#a26</t>
  </si>
  <si>
    <t>Art. 27</t>
  </si>
  <si>
    <t>https://www.boe.es/eli/es/rd/2010/01/08/3/con#a27</t>
  </si>
  <si>
    <t>Art. 28</t>
  </si>
  <si>
    <t>https://www.boe.es/eli/es/rd/2010/01/08/3/con#a28</t>
  </si>
  <si>
    <t>Art. 29</t>
  </si>
  <si>
    <t>https://www.boe.es/eli/es/rd/2010/01/08/3/con#a29</t>
  </si>
  <si>
    <t>Art. 30</t>
  </si>
  <si>
    <t>https://www.boe.es/eli/es/rd/2010/01/08/3/con#a30</t>
  </si>
  <si>
    <t>Art. 31</t>
  </si>
  <si>
    <t>https://www.boe.es/eli/es/rd/2010/01/08/3/con#a31</t>
  </si>
  <si>
    <t>Art. 32</t>
  </si>
  <si>
    <t>https://www.boe.es/eli/es/rd/2010/01/08/3/con#a32</t>
  </si>
  <si>
    <t>https://www.boe.es/eli/es/rd/2010/01/08/3/con#a33</t>
  </si>
  <si>
    <t>Art. 34</t>
  </si>
  <si>
    <t>https://www.boe.es/eli/es/rd/2010/01/08/3/con#a34</t>
  </si>
  <si>
    <t>Art. 35</t>
  </si>
  <si>
    <t>https://www.boe.es/eli/es/rd/2010/01/08/3/con#a35</t>
  </si>
  <si>
    <t>Art. 36</t>
  </si>
  <si>
    <t>https://www.boe.es/eli/es/rd/2010/01/08/3/con#a36</t>
  </si>
  <si>
    <t>Art. 37</t>
  </si>
  <si>
    <t>https://www.boe.es/eli/es/rd/2010/01/08/3/con#a37</t>
  </si>
  <si>
    <t>Art. 38</t>
  </si>
  <si>
    <t>https://www.boe.es/eli/es/rd/2010/01/08/3/con#a38</t>
  </si>
  <si>
    <t>Art. 39</t>
  </si>
  <si>
    <t>https://www.boe.es/eli/es/rd/2010/01/08/3/con#a39</t>
  </si>
  <si>
    <t>Art. 40</t>
  </si>
  <si>
    <t>https://www.boe.es/eli/es/rd/2010/01/08/3/con#a40</t>
  </si>
  <si>
    <t>Art. 41</t>
  </si>
  <si>
    <t>https://www.boe.es/eli/es/rd/2010/01/08/3/con#a41</t>
  </si>
  <si>
    <t>Art. 42</t>
  </si>
  <si>
    <t>https://www.boe.es/eli/es/rd/2010/01/08/3/con#a42</t>
  </si>
  <si>
    <t>Art. 43</t>
  </si>
  <si>
    <t>https://www.boe.es/eli/es/rd/2010/01/08/3/con#a43</t>
  </si>
  <si>
    <t>Art. 44</t>
  </si>
  <si>
    <t>https://www.boe.es/eli/es/rd/2010/01/08/3/con#a44</t>
  </si>
  <si>
    <t>Mesura 1</t>
  </si>
  <si>
    <t>Mesura 2</t>
  </si>
  <si>
    <t>Mesura 3</t>
  </si>
  <si>
    <t>Mesura 4</t>
  </si>
  <si>
    <t>Mesura 5</t>
  </si>
  <si>
    <t>[op.sw.1]</t>
  </si>
  <si>
    <t>Mesura 6</t>
  </si>
  <si>
    <t>Mesura 7</t>
  </si>
  <si>
    <t>Mesura 8</t>
  </si>
  <si>
    <t>Art. 14</t>
  </si>
  <si>
    <t>Mesura 9</t>
  </si>
  <si>
    <t>Art. 4</t>
  </si>
  <si>
    <t>Art. 5</t>
  </si>
  <si>
    <t>Art. 6</t>
  </si>
  <si>
    <t>Art. 7</t>
  </si>
  <si>
    <t>Art. 8</t>
  </si>
  <si>
    <t>Art. 9</t>
  </si>
  <si>
    <t>Art. 10</t>
  </si>
  <si>
    <t>Art. 11</t>
  </si>
  <si>
    <t>Art. 12</t>
  </si>
  <si>
    <t>Art. 13</t>
  </si>
  <si>
    <t>Art. 15</t>
  </si>
  <si>
    <t>https://www.boe.es/eli/es/rd/2010/01/08/3/con#a4</t>
  </si>
  <si>
    <t>https://www.boe.es/eli/es/rd/2010/01/08/3/con#a5</t>
  </si>
  <si>
    <t>https://www.boe.es/eli/es/rd/2010/01/08/3/con#a6</t>
  </si>
  <si>
    <t>https://www.boe.es/eli/es/rd/2010/01/08/3/con#a7</t>
  </si>
  <si>
    <t>https://www.boe.es/eli/es/rd/2010/01/08/3/con#a8</t>
  </si>
  <si>
    <t>https://www.boe.es/eli/es/rd/2010/01/08/3/con#a9</t>
  </si>
  <si>
    <t>https://www.boe.es/eli/es/rd/2010/01/08/3/con#a10</t>
  </si>
  <si>
    <t>https://www.boe.es/eli/es/rd/2010/01/08/3/con#a11</t>
  </si>
  <si>
    <t>https://www.boe.es/eli/es/rd/2010/01/08/3/con#a12</t>
  </si>
  <si>
    <t>https://www.boe.es/eli/es/rd/2010/01/08/3/con#a13</t>
  </si>
  <si>
    <t>https://www.boe.es/eli/es/rd/2010/01/08/3/con#a14</t>
  </si>
  <si>
    <t>https://www.boe.es/eli/es/rd/2010/01/08/3/con#a15</t>
  </si>
  <si>
    <t>Art. 1</t>
  </si>
  <si>
    <t>Art. 2</t>
  </si>
  <si>
    <t>Art. 3</t>
  </si>
  <si>
    <t>https://www.boe.es/eli/es/rd/2010/01/08/3/con#a1</t>
  </si>
  <si>
    <t>https://www.boe.es/eli/es/rd/2010/01/08/3/con#a2</t>
  </si>
  <si>
    <t>https://www.boe.es/eli/es/rd/2010/01/08/3/con#a3</t>
  </si>
  <si>
    <t>[mp.acc.5]</t>
  </si>
  <si>
    <t>[op.sw.2]</t>
  </si>
  <si>
    <t>Mesures de l'Objectiu (1): Propòsit de l'aplicació</t>
  </si>
  <si>
    <t>Art. 1.2</t>
  </si>
  <si>
    <t>Mesura 10</t>
  </si>
  <si>
    <t>Mesura 11</t>
  </si>
  <si>
    <t>Àmbit de seguretat ENS</t>
  </si>
  <si>
    <t>Codi Mesura</t>
  </si>
  <si>
    <t>Enllaç Mesura</t>
  </si>
  <si>
    <t>Mesura ENS</t>
  </si>
  <si>
    <t>Total</t>
  </si>
  <si>
    <t>10 - Resiliència</t>
  </si>
  <si>
    <t>9 - Interaccions</t>
  </si>
  <si>
    <t>8 - Com. Xarxa</t>
  </si>
  <si>
    <t>7 - Emmagatz.</t>
  </si>
  <si>
    <t>6 - Autenticació</t>
  </si>
  <si>
    <t>5 - Criptografia</t>
  </si>
  <si>
    <t>4 - Soft. Tercers</t>
  </si>
  <si>
    <t>3 - Codi font</t>
  </si>
  <si>
    <t>2 - Arquitectura</t>
  </si>
  <si>
    <t>1 - Propòsit</t>
  </si>
  <si>
    <r>
      <t xml:space="preserve">Abans de la instal·lació, el fabricant HA d'informar de la finalitat principal de l'aplicació (en cas de tenir </t>
    </r>
    <r>
      <rPr>
        <i/>
        <sz val="11"/>
        <color theme="1"/>
        <rFont val="Calibri"/>
        <family val="2"/>
        <scheme val="minor"/>
      </rPr>
      <t>front-end</t>
    </r>
    <r>
      <rPr>
        <sz val="11"/>
        <color theme="1"/>
        <rFont val="Calibri"/>
        <family val="2"/>
        <scheme val="minor"/>
      </rPr>
      <t>) i del seu</t>
    </r>
    <r>
      <rPr>
        <i/>
        <sz val="11"/>
        <color theme="1"/>
        <rFont val="Calibri"/>
        <family val="2"/>
        <scheme val="minor"/>
      </rPr>
      <t xml:space="preserve"> back-end</t>
    </r>
    <r>
      <rPr>
        <sz val="11"/>
        <color theme="1"/>
        <rFont val="Calibri"/>
        <family val="2"/>
        <scheme val="minor"/>
      </rPr>
      <t>, així com l'ús de dades personals i informar a l'usuari en el primer ús</t>
    </r>
  </si>
  <si>
    <r>
      <t xml:space="preserve">L'aplicació i el seu </t>
    </r>
    <r>
      <rPr>
        <i/>
        <sz val="11"/>
        <color theme="1"/>
        <rFont val="Calibri"/>
        <family val="2"/>
        <scheme val="minor"/>
      </rPr>
      <t>back-end</t>
    </r>
    <r>
      <rPr>
        <sz val="11"/>
        <color theme="1"/>
        <rFont val="Calibri"/>
        <family val="2"/>
        <scheme val="minor"/>
      </rPr>
      <t xml:space="preserve"> NO HAN de recopilar ni processar dades que no es corresponguin amb la finalitat principal de l'aplicació</t>
    </r>
  </si>
  <si>
    <t xml:space="preserve">RESUM EXECUTIU </t>
  </si>
  <si>
    <t xml:space="preserve">Data d'emplenament (DD/MM/AAA): </t>
  </si>
  <si>
    <t>Formació als desenvolupadors</t>
  </si>
  <si>
    <t>Art. 5.1.a: Licitud, lleialtat i transparència</t>
  </si>
  <si>
    <t>Els proveïdors / desenvolupadors d’aplicacions s’han d’assegurar que tenen una base legal per al tractament de dades personals.
Els proveïdors / desenvolupadors d’aplicacions han d’informar adequadament els interessats sobre les seves activitats de processament de dades. Això pot ajudar els usuaris a entendre quines dades personals recopilen i per què.
Els proveïdors / desenvolupadors d’aplicacions haurien de tenir coneixement dels drets de les persones interessades, com ara drets d’accés, rectificació, esborrament i portabilitat de les dades. Han d’implementar processos adequats per donar suport a aquests drets.</t>
  </si>
  <si>
    <t>Art. 5.1.b: Limitació de la finalitat</t>
  </si>
  <si>
    <t>Art. 5.1.c: Minimització de dades</t>
  </si>
  <si>
    <t>Art. 5.1.e: Limitació del termini de conservació</t>
  </si>
  <si>
    <t>Art. 5.1.f: Integritat i confidencialitat de les dades</t>
  </si>
  <si>
    <t>Art. 5.1.d: Exactitud i actualització de dades</t>
  </si>
  <si>
    <t>El responsable del tractament ha de complir el que estableix l’RGPD i ha de poder demostrar que ho compleix (responsabilitat proactiva i demostrable).</t>
  </si>
  <si>
    <r>
      <t xml:space="preserve">Els proveïdors / desenvolupadors d’aplicacions han d’utilitzar les dades per a un </t>
    </r>
    <r>
      <rPr>
        <b/>
        <sz val="11"/>
        <color theme="1"/>
        <rFont val="Calibri"/>
        <family val="2"/>
        <scheme val="minor"/>
      </rPr>
      <t>propòsit específic</t>
    </r>
    <r>
      <rPr>
        <sz val="11"/>
        <color theme="1"/>
        <rFont val="Calibri"/>
        <family val="2"/>
        <scheme val="minor"/>
      </rPr>
      <t xml:space="preserve"> que els interessats haguin tingut en compte i cap altre més. Si les dades personals s’utilitzen amb finalitats diferents de la inicial, s’han d’anonimitzar o s’ha de notificar als interessats per tal d'obtenir novament el seu consentiment.</t>
    </r>
  </si>
  <si>
    <t>Els proveïdors / desenvolupadors d’aplicacions han de processar la quantitat mínima de dades per a un processament específic. Per exemple, no haurien d'emmagatzemar el punt d'ubicació exacte quan una àrea d'ubicació genèrica sigui suficient per a les funcionalitats de la seva aplicació.</t>
  </si>
  <si>
    <t>Els processos de rectificació de les dades s’han d’incorporar al disseny de l’aplicació. Les dades obsoletes comporten riscos de robatori d’identitat.</t>
  </si>
  <si>
    <t>Les dades personals no s’han d’emmagatzemar més temps del necessari. Els proveïdors d'aplicacions / desenvolupadors han de proporcionar el "dret a l'oblit" als subjectes de dades. Aquestes dades només s'han de conservar durant un període de temps determinat per als usuaris no actius.</t>
  </si>
  <si>
    <t>En molts casos, és possible que els desenvolupadors no siguin els responsables de la protecció de dades, les recomanacions que es mencionen en aquest apartat s’han de combinar amb una campanya de sensibilització que permeti al desenvolupador identificar quin paper pot jugar en la resolució dels requisits de protecció de dades i seguretat de la informació. És important dedicar recursos per formar sobre aquestes matèries a tots els professionals que formin part del procés de desenvolupament.</t>
  </si>
  <si>
    <t>Els proveïdors d'aplicacions / desenvolupadors han de garantir que es compleixin els requisits de seguretat de les dades personals i dels sistemes de processament. Això inclou la integritat i la confidencialitat, així com la disponibilitat i la capacitat de recuperació (article 35.1.b RGPD). Per exemple, els mecanismes d’accés de control adequats s’han d’incorporar a la infraestructura de les aplicacions per tal de detectar o controlar l’accés no autoritzat a les dades.</t>
  </si>
  <si>
    <t>Problemes comuns de seguretat i privadesa en el desenvolupament d'aplicacions Android:</t>
  </si>
  <si>
    <t xml:space="preserve">Evolució dels permisos </t>
  </si>
  <si>
    <t xml:space="preserve">L’ecosistema Android no proporciona una separació adequada de privilegis. Com a resultat, les biblioteques de tercers hereten els privilegis de l’aplicació amfitrió. Les biblioteques publicitàries solen explotar aquests privilegis i comprometre la seguretat i la privadesa de l’aplicació d’allotjament (per exemple: mitjançant la recopilació de dades personals dels usuaris). Al mateix temps, Android no admet models de permisos per a antivirus, on es requereixen privilegis més alts. Tot i que alguns investigadors han proposat models alternatius de control d’accés per a Android, la plataforma encara no admet mecanismes de control d’accés més avançats (per exemple: control d’accés obligatori) que comporta reptes addicionals per als desenvolupadors d’aplicacions a l’hora d’implementar requisits de privadesa. 
</t>
  </si>
  <si>
    <t>Tecnologies WebView</t>
  </si>
  <si>
    <t>Comunicació amb els desenvolupadors</t>
  </si>
  <si>
    <t>Identificació dels punts típics de la protecció de dades</t>
  </si>
  <si>
    <t>Aprenent dels errors del passat</t>
  </si>
  <si>
    <t>La integració de contingut web en aplicacions mòbils mitjançant tecnologies com WebView s'està convertint en una tendència, a causa dels avantatges associats als desenvolupadors com per exemple la portabilitat de les aplicacions. Tanmateix, la interacció bidireccional entre l’aplicació d’allotjament i el contingut web requereix una relaxació del sandboxing WebView, que provoca atacs que es poden iniciar des de l’aplicació o des del contingut web (per exemple, el contingut web pot utilitzar contingut maliciós de JavaScript per unió amb l’aplicació amfitrió i realitzar una elevació de privilegis amb filtració de dades personals de l’usuari).</t>
  </si>
  <si>
    <t>Filtració de dades en la programació</t>
  </si>
  <si>
    <t>La filtració de dades personals també pot resultar d’errors introduïts per l’equip de desenvolupament a causa, per exemple, d’un mal ús de les API de la plataforma. Les API proporcionades per la plataforma Android són massa complexes per a la majoria dels desenvolupadors. A més, no és estrany que els exemples proporcionats en fòrums de programació siguin insegurs, cosa que provoca un ús indegut de l'API (per exemple: criptografia mal implementada). AndroidLeaks i FlowDroid són exemples d’eines d’anàlisi que intenten detectar violacions de privadesa a les aplicacions d’Android.</t>
  </si>
  <si>
    <t>Distribució d'aplicacions</t>
  </si>
  <si>
    <t>Els usuaris d'Android poden descarregar el fitxer de paquets d'Android (APK) des d'Internet i instal·lar-los ells mateixos o seleccionar qualsevol mercat d'aplicacions que proporcioni l'aplicació que desitgin. Aquesta forma descentralitzada de distribució d'aplicacions d'Android (que per exemple es pot evitar a iOS) pot provocar la instal·lació de programari maliciós al dispositiu dels usuaris. El programari maliciós introduït mitjançant aplicacions mòbils pot recollir dades personals dels usuaris i enviar missatges SMS de tarifa superior. Tot i que els mercats d’aplicacions es troben en una posició molt poderosa pel que fa a la seguretat i privadesa generals de les aplicacions proporcionades fan molt poc per solucionar els problemes de privadesa coneguts.</t>
  </si>
  <si>
    <t>Fragmentació del sistema operatiu Anadroid</t>
  </si>
  <si>
    <t>Actualització de programari</t>
  </si>
  <si>
    <t xml:space="preserve">L’augment de la variabilitat en el temps que els fabricants i els operadors de xarxa proporcionen actualitzacions de seguretat del sistema operatiu condueix a un enorme percentatge de dispositius vulnerables durant un temps indefinit. A més, com que algunes actualitzacions de seguretat s’adapten a altres actualitzacions de noves funcionalitats, els usuaris poden tenir pocs al·licients per instal·lar-les immediatament, ja que poden incórrer en problemes de rendiment dels seus dispositius. </t>
  </si>
  <si>
    <t>Utilització de Frameworks orientats a la privadesa</t>
  </si>
  <si>
    <t>Sempre que es pugui es recomana utilitzar frameworks que permetin aplicar fàcilment la privadesa i els principis de l'RGPD a les aplicacions mòbils, així com sistemes operatius mòbils que gestionin els permisos i l’accés a dades personals. D'igual manera s'han de certificar els sistemes d'informació amb l'ENS, en el cas del sector públic, o amb la ISO 27001 en la resta de casos.</t>
  </si>
  <si>
    <t xml:space="preserve">A continuació fem servir la interpretació legal del tractament, que inclou la creació, recopilació, emmagatzematge, compartició i eliminació de dades personals. Procedim a descriure breument les vuit estratègies de disseny de privadesa i donem exemples sobre com es podrien aplicar en desenvolupar una aplicació mòbil. </t>
  </si>
  <si>
    <t>Estratègies en el disseny de privadesa:</t>
  </si>
  <si>
    <t>* Exclusió: abstingueu-vos de processar les dades personals d’un subjecte de dades, parcialment o totalment, que no siguin necesàries per realitzar la finalitat del tractament.
* Selecció: decidiu cas per cas sobre l'ús total o parcial de dades personals.
* Eliminació: de camps de dades personals innecessaris de la representació del sistema de cada usuari.
* Destrucció: elimina completament les dades personals d'un subjecte de dades.</t>
  </si>
  <si>
    <t xml:space="preserve">1. Minimització: limitar al màxim el tractament de dades personals. Tàctiques -&gt; </t>
  </si>
  <si>
    <t xml:space="preserve">* Distribuir: particionar les dades personals perquè es requereixi més accés per processar-les.
* Aïllar: processar parts de dades personals de forma independent, sense accés ni correlació amb parts relacionades. </t>
  </si>
  <si>
    <t>2. Separació: evitar la correlació de dades personals separant el tractament, lògicament o físicament. Tàctiques-&gt;</t>
  </si>
  <si>
    <t xml:space="preserve">* Proporcionar informació: posant a la seva disposició recursos sobre el processament de dades personals, incloses polítiques de privacitat, processos i riscos potencials.
* Notificar: alertar als interessats de qualsevol informació nova sobre el processament de les seves dades personals de manera puntual.
* Explicar: detallar informació sobre el processament de dades personals de forma concisa i entenedora. </t>
  </si>
  <si>
    <t>* Consentiment: només processar les dades personals per a les quals es rep consentiment explícit, lliurat i informat.
* Accés: permet la selecció o exclusió de dades personals, parcialment o totalment, de qualsevol tractament.
* Rectificació i Actualització: proporcionant als interessats els mitjans per mantenir les seves dades personals exactes i actualitzades.                                                                                                                                                                                                                                   * Cancel·lació i Oposició: respectar el dret de l’interessat a l’eliminació completa de qualsevol dada personal de manera oportuna.</t>
  </si>
  <si>
    <t>* Restringir: evitar l'accés no autoritzat a dades personals.
* Mix: processament de dades personals a l’atzar dins d’un grup prou gran com per reduir la correlació.
* Xifrar: xifra les dades (en trànsit i en repòs).
* Ofuscar: evitar la il·legibilitat de les dades personals a aquells que no tenen la capacitat de desxifrar-los.
* Dissociar: eliminar la correlació entre les diferents dades personals mitjançant tècniques d'anonimització o pseudonimització.</t>
  </si>
  <si>
    <t xml:space="preserve">* Crear: reconèixer el valor de la privadesa i decidir les polítiques que la permetin i els processos que respecten les dades personals.
* Mantenir: tenir en compte la privadesa a l’hora de dissenyar o modificar funcions i actualitzar polítiques i processos per protegir millor les dades personals.
* Mantenir: garantir que s’adhereixin les polítiques tractant les dades personals com a actiu i la privadesa com a objectiu d’incentivar com a característica crítica. </t>
  </si>
  <si>
    <t xml:space="preserve">* Registre: seguiment de tot el processament de dades, sense revelar dades personals, assegurant i revisant la informació recollida per si hi ha cap risc.
* Auditoria: examinar les activitats del dia a dia per detectar qualsevol risc per a les dades personals i respondre seriosament a qualsevol discrepància.
* Informe: analitzant la informació recollida sobre proves, auditories i registres periòdicament per revisar les millores en la protecció de dades personals. </t>
  </si>
  <si>
    <t>4. Ocultar: protegir les dades personals per evitar que es facin públiques.</t>
  </si>
  <si>
    <t>5. Informar: proporcionar als interessants informació adequada sobre quines dades personals es processen, com i amb quina finalitat.</t>
  </si>
  <si>
    <t>6. Control: proporcionar mecanismes als interessants per tal de contrlar el tractament de les seves dades personals</t>
  </si>
  <si>
    <t>7. Compliment:  comprometeu-vos amb una forma de processament de dades personals respectuosa amb la privadesa i feu-la complir.</t>
  </si>
  <si>
    <t xml:space="preserve">8. Demostrar: que les dades personals s'han processat d'acord amb els principis de privadesa. </t>
  </si>
  <si>
    <t>3. Sintetizar: limitar al màxim la quantitat de dades personals que s'estan processant. Tàctiques -&gt;</t>
  </si>
  <si>
    <t xml:space="preserve">* Resumir: extreure aspectes comuns en les dades personals mitjançant la cerca i el processament de correlacions en lloc de les dades pròpies.
* Agrupar: induint menys detalls de les dades personals abans del tractament, mitjançant l'assignació en categories comunes.
* Ofuscar: afegir soroll o aproximar el valor real d'un element de dades. </t>
  </si>
  <si>
    <r>
      <t>*Aquestes recomanacions són una síntesi de l'informe '</t>
    </r>
    <r>
      <rPr>
        <i/>
        <sz val="11"/>
        <color theme="1"/>
        <rFont val="Calibri"/>
        <family val="2"/>
        <scheme val="minor"/>
      </rPr>
      <t>Privacy and data protection in mobile applications'</t>
    </r>
    <r>
      <rPr>
        <sz val="11"/>
        <color theme="1"/>
        <rFont val="Calibri"/>
        <family val="2"/>
        <scheme val="minor"/>
      </rPr>
      <t xml:space="preserve"> publicat per ENISA l'any 2018.</t>
    </r>
  </si>
  <si>
    <t>https://www.enisa.europa.eu/publications/privacy-and-data-protection-in-mobile-applications</t>
  </si>
  <si>
    <t>És important identificar aquells moments en què els desenvolupadors noten que tenen la responsabilitat de protegir les dades. Preguntes com "Estic recopilant dades personals?", "He acabat si anonimitzo les dades dels usuaris?" o "Què he de fer per assegurar-me que no soc el que paga la multa de protecció de dades important?" són possibles qüestions que poden conduir als desenvolupadors a tenir dubtes sobre protecció de dades.</t>
  </si>
  <si>
    <t>Principis de l'RGPD  / Requisits de protecció de dades</t>
  </si>
  <si>
    <t>Tipus d'aplicació:</t>
  </si>
  <si>
    <r>
      <t xml:space="preserve">                                                                                                                                                                                                                                                                                                                                                                                                         </t>
    </r>
    <r>
      <rPr>
        <b/>
        <u/>
        <sz val="11"/>
        <color theme="1"/>
        <rFont val="Calibri"/>
        <family val="2"/>
        <scheme val="minor"/>
      </rPr>
      <t>Terminologia</t>
    </r>
    <r>
      <rPr>
        <b/>
        <sz val="11"/>
        <color theme="1"/>
        <rFont val="Calibri"/>
        <family val="2"/>
        <scheme val="minor"/>
      </rPr>
      <t xml:space="preserve"> </t>
    </r>
    <r>
      <rPr>
        <sz val="11"/>
        <color theme="1"/>
        <rFont val="Calibri"/>
        <family val="2"/>
        <scheme val="minor"/>
      </rPr>
      <t xml:space="preserve">
</t>
    </r>
    <r>
      <rPr>
        <b/>
        <sz val="11"/>
        <color theme="1"/>
        <rFont val="Calibri"/>
        <family val="2"/>
        <scheme val="minor"/>
      </rPr>
      <t>HA DE</t>
    </r>
    <r>
      <rPr>
        <sz val="11"/>
        <color theme="1"/>
        <rFont val="Calibri"/>
        <family val="2"/>
        <scheme val="minor"/>
      </rPr>
      <t xml:space="preserve">         -&gt; El fabricant ha d'implementar una certa propietat com a requisit obligatori.
</t>
    </r>
    <r>
      <rPr>
        <b/>
        <sz val="11"/>
        <color theme="1"/>
        <rFont val="Calibri"/>
        <family val="2"/>
        <scheme val="minor"/>
      </rPr>
      <t>NO HA DE</t>
    </r>
    <r>
      <rPr>
        <sz val="11"/>
        <color theme="1"/>
        <rFont val="Calibri"/>
        <family val="2"/>
        <scheme val="minor"/>
      </rPr>
      <t xml:space="preserve"> -&gt; L'aplicació/backend no ha de posseir en cap circumstància una certa propietat.
</t>
    </r>
    <r>
      <rPr>
        <b/>
        <sz val="11"/>
        <color rgb="FFFFC000"/>
        <rFont val="Calibri"/>
        <family val="2"/>
        <scheme val="minor"/>
      </rPr>
      <t>HAURIA</t>
    </r>
    <r>
      <rPr>
        <sz val="11"/>
        <color theme="1"/>
        <rFont val="Calibri"/>
        <family val="2"/>
        <scheme val="minor"/>
      </rPr>
      <t xml:space="preserve">     -&gt; L'aplicació/backend hauria de tenir una certa propietat, almenys que es demostri que la seva absència                                                                                                                                                                                                      no suposa un risc per la seguretat o que no es pot implementar a causa de limitacions tècniques.
</t>
    </r>
    <r>
      <rPr>
        <b/>
        <sz val="11"/>
        <color rgb="FFFFC000"/>
        <rFont val="Calibri"/>
        <family val="2"/>
        <scheme val="minor"/>
      </rPr>
      <t>PODRIA</t>
    </r>
    <r>
      <rPr>
        <sz val="11"/>
        <color theme="1"/>
        <rFont val="Calibri"/>
        <family val="2"/>
        <scheme val="minor"/>
      </rPr>
      <t xml:space="preserve">     -&gt; L'aplicació/backend pot tenir una certa propietat que ha de ser assenyalada pel proveïdor.</t>
    </r>
  </si>
  <si>
    <t>Descripció recomanacions d'ENISA sobre privacitat i protecció de dades en aplicacions mòbil</t>
  </si>
  <si>
    <t>Recomanació ENISA*</t>
  </si>
  <si>
    <t>Objectiu (10): Resiliència</t>
  </si>
  <si>
    <t>Objectiu (9): Interaccions de la plataforma</t>
  </si>
  <si>
    <t>Objectiu (8): Comunicació de xarxa</t>
  </si>
  <si>
    <r>
      <t xml:space="preserve">L'aplicació HAURIA de mantenir els registres (logs) en el </t>
    </r>
    <r>
      <rPr>
        <i/>
        <sz val="11"/>
        <color theme="1"/>
        <rFont val="Calibri"/>
        <family val="2"/>
        <scheme val="minor"/>
      </rPr>
      <t>backend</t>
    </r>
    <r>
      <rPr>
        <sz val="11"/>
        <color theme="1"/>
        <rFont val="Calibri"/>
        <family val="2"/>
        <scheme val="minor"/>
      </rPr>
      <t xml:space="preserve"> de totes les connexions establertes.</t>
    </r>
  </si>
  <si>
    <r>
      <t xml:space="preserve">Un inici avortat HA DE ser enregistrat com un esdeveniment de seguretat en el </t>
    </r>
    <r>
      <rPr>
        <i/>
        <sz val="11"/>
        <color theme="1"/>
        <rFont val="Calibri"/>
        <family val="2"/>
        <scheme val="minor"/>
      </rPr>
      <t>backend</t>
    </r>
  </si>
  <si>
    <r>
      <t xml:space="preserve">Si l'usuari no ha acceptat expressament l'ús de certes dades, aquestes NO S'HAN d'utilitzar per l'aplicació ni pel </t>
    </r>
    <r>
      <rPr>
        <i/>
        <sz val="11"/>
        <color theme="1"/>
        <rFont val="Calibri"/>
        <family val="2"/>
        <scheme val="minor"/>
      </rPr>
      <t>backend</t>
    </r>
  </si>
  <si>
    <r>
      <t xml:space="preserve">L'aplicació i el seu </t>
    </r>
    <r>
      <rPr>
        <i/>
        <sz val="11"/>
        <color theme="1"/>
        <rFont val="Calibri"/>
        <family val="2"/>
        <scheme val="minor"/>
      </rPr>
      <t>backend</t>
    </r>
    <r>
      <rPr>
        <sz val="11"/>
        <color theme="1"/>
        <rFont val="Calibri"/>
        <family val="2"/>
        <scheme val="minor"/>
      </rPr>
      <t xml:space="preserve"> HAN de permetre a l'usuari retirar el seu consentiment en qualsevol moment, i HA d'informar sobre en quina forma això podria alterar el comportament de l'aplicació</t>
    </r>
  </si>
  <si>
    <t>Les dades sensibles NO HAN de ser compartides amb tercers almenys que sigui necessari per a la finalitat principal. S'HA d'informar sobre les conseqüències de qualsevol divulgació de les dades i obtenir el seu consentiment</t>
  </si>
  <si>
    <t>L'aplicació NO HA de mostrar dades sensibles en la pantalla a no ser que sigui necessari per a la finalitat de l'aplicació</t>
  </si>
  <si>
    <t>HA DE quedar reflectit qui accedeix a quines dades en cada moment i quines accions es realitzen sobre elles</t>
  </si>
  <si>
    <r>
      <t xml:space="preserve">Si l'aplicació o el seu </t>
    </r>
    <r>
      <rPr>
        <i/>
        <sz val="11"/>
        <color theme="1"/>
        <rFont val="Calibri"/>
        <family val="2"/>
        <scheme val="minor"/>
      </rPr>
      <t>backend</t>
    </r>
    <r>
      <rPr>
        <sz val="11"/>
        <color theme="1"/>
        <rFont val="Calibri"/>
        <family val="2"/>
        <scheme val="minor"/>
      </rPr>
      <t xml:space="preserve"> utilitzen frameworks o llibreries de tercers, totes les funcionalitats utiltizades d'aquestes fonts HAURIEN de ser necessàries per a la finalitat principal de l'aplicació. S'HAURIEN de deshabilitar de forma segura qualsevol altra funció</t>
    </r>
  </si>
  <si>
    <r>
      <t xml:space="preserve">Durant la fase de disseny de l'aplicació, s'HA DE tenir en compte que l'aplicació i el seu </t>
    </r>
    <r>
      <rPr>
        <i/>
        <sz val="11"/>
        <color theme="1"/>
        <rFont val="Calibri"/>
        <family val="2"/>
        <scheme val="minor"/>
      </rPr>
      <t>backend</t>
    </r>
    <r>
      <rPr>
        <sz val="11"/>
        <color theme="1"/>
        <rFont val="Calibri"/>
        <family val="2"/>
        <scheme val="minor"/>
      </rPr>
      <t>, tractaran dades sensibles. L'arquitectura de l'aplicació HA DE controlar la recol·lecció, el processament, l'emmagatzematge i l'eliminació segura de les dades sensibles durant el seu cicle de vida</t>
    </r>
  </si>
  <si>
    <t>El cicle de vida del material criptogràfic HA d'ajustar-se a una política que inclogui elements tals com la font de números aleatoris, informació sobre la segregació de les funcions de les claus, el període de validesa dels certificats, la integritat mitjançant algorismes hash, etc.</t>
  </si>
  <si>
    <r>
      <t xml:space="preserve">Si l'aplicació utilitza un </t>
    </r>
    <r>
      <rPr>
        <i/>
        <sz val="11"/>
        <color theme="1"/>
        <rFont val="Calibri"/>
        <family val="2"/>
        <scheme val="minor"/>
      </rPr>
      <t>backend</t>
    </r>
    <r>
      <rPr>
        <sz val="11"/>
        <color theme="1"/>
        <rFont val="Calibri"/>
        <family val="2"/>
        <scheme val="minor"/>
      </rPr>
      <t xml:space="preserve"> en el núvol, el sistema d'informació HA DE ser conforme amb l'ENS o posseir una certificació de seguretat per a serveis al núvol</t>
    </r>
  </si>
  <si>
    <r>
      <rPr>
        <sz val="11"/>
        <color theme="1"/>
        <rFont val="Calibri"/>
        <family val="2"/>
        <scheme val="minor"/>
      </rPr>
      <t xml:space="preserve">Les funcions i configuracions de seguretat HAN d'implementar-se sempre correctament (aplicació, </t>
    </r>
    <r>
      <rPr>
        <i/>
        <sz val="11"/>
        <color theme="1"/>
        <rFont val="Calibri"/>
        <family val="2"/>
        <scheme val="minor"/>
      </rPr>
      <t>backend</t>
    </r>
    <r>
      <rPr>
        <sz val="11"/>
        <color theme="1"/>
        <rFont val="Calibri"/>
        <family val="2"/>
        <scheme val="minor"/>
      </rPr>
      <t>, capçaleres HTTP, interfícies externes i en els punts finals de l'API, obrir només els buckets necessaris, etc.)</t>
    </r>
  </si>
  <si>
    <r>
      <t xml:space="preserve">El </t>
    </r>
    <r>
      <rPr>
        <i/>
        <sz val="11"/>
        <color theme="1"/>
        <rFont val="Calibri"/>
        <family val="2"/>
        <scheme val="minor"/>
      </rPr>
      <t>backend</t>
    </r>
    <r>
      <rPr>
        <sz val="11"/>
        <color theme="1"/>
        <rFont val="Calibri"/>
        <family val="2"/>
        <scheme val="minor"/>
      </rPr>
      <t xml:space="preserve"> hauria de ser capaç de forçar les actualitzacions rellevants per a la seguretat de l'aplicació</t>
    </r>
  </si>
  <si>
    <t>El fabricant POT proporcionar l'aplicació i les actualitzacions a través d'un canal de confiança en la seva pròpia botiga d'aplicacions</t>
  </si>
  <si>
    <t>Les entrades dels usuaris HAN DE ser revisades abans del seu ús per descartar per complet entrades que continguin valors nocius per evitar atacs XSS (segrest de sessions, redirecció a llocs maliciosos o desfiguració de pàgines) i objectes serialitzats nocius</t>
  </si>
  <si>
    <t>El fabricant HA DE proporcionar dades estructurades amb una sintaxi d'escapament</t>
  </si>
  <si>
    <r>
      <t xml:space="preserve">En aquells entorns amb gestió manual de la memòria (la pròpia aplicació pot definir quan i on es llegeix o s'escriu a la memòria), l'aplicació i el </t>
    </r>
    <r>
      <rPr>
        <i/>
        <sz val="11"/>
        <color theme="1"/>
        <rFont val="Calibri"/>
        <family val="2"/>
        <scheme val="minor"/>
      </rPr>
      <t>backend</t>
    </r>
    <r>
      <rPr>
        <sz val="11"/>
        <color theme="1"/>
        <rFont val="Calibri"/>
        <family val="2"/>
        <scheme val="minor"/>
      </rPr>
      <t xml:space="preserve"> HAN d'utilitzar funcions segures alternatives per llegir i escriure en els segments de memòria</t>
    </r>
  </si>
  <si>
    <r>
      <t xml:space="preserve">S'HAN de tenir en compte l'ús de variables dinàmiques, quan s'acabi d'utilitzar HAN DE ser apuntades o reencaminades a </t>
    </r>
    <r>
      <rPr>
        <i/>
        <sz val="11"/>
        <color theme="1"/>
        <rFont val="Calibri"/>
        <family val="2"/>
        <scheme val="minor"/>
      </rPr>
      <t>null</t>
    </r>
  </si>
  <si>
    <t>En el cas d'excepcions de flux del programa amb efectes crítics per la seguretat, l'aplicació HAURIA d'avortar l'accés a dades sensibles</t>
  </si>
  <si>
    <r>
      <t xml:space="preserve">Les llibreries i </t>
    </r>
    <r>
      <rPr>
        <i/>
        <sz val="11"/>
        <color theme="1"/>
        <rFont val="Calibri"/>
        <family val="2"/>
        <scheme val="minor"/>
      </rPr>
      <t>frameworks</t>
    </r>
    <r>
      <rPr>
        <sz val="11"/>
        <color theme="1"/>
        <rFont val="Calibri"/>
        <family val="2"/>
        <scheme val="minor"/>
      </rPr>
      <t xml:space="preserve"> de tercers HAN d'utilitzar l'última versió disponible per al sistema operatiu de la plataforma en ús</t>
    </r>
  </si>
  <si>
    <r>
      <t xml:space="preserve">El fabricant HA DE realitzar comprovacions periòdiques en relació amb les vulnerabilitats de les llibreries i </t>
    </r>
    <r>
      <rPr>
        <i/>
        <sz val="11"/>
        <color theme="1"/>
        <rFont val="Calibri"/>
        <family val="2"/>
        <scheme val="minor"/>
      </rPr>
      <t>frameworks</t>
    </r>
    <r>
      <rPr>
        <sz val="11"/>
        <color theme="1"/>
        <rFont val="Calibri"/>
        <family val="2"/>
        <scheme val="minor"/>
      </rPr>
      <t xml:space="preserve"> de tercers, i deixar-les d'utilitzar si se'n coneix alguna</t>
    </r>
  </si>
  <si>
    <r>
      <t xml:space="preserve">Les actualitzacions de seguretat per a llibreries i </t>
    </r>
    <r>
      <rPr>
        <i/>
        <sz val="11"/>
        <color theme="1"/>
        <rFont val="Calibri"/>
        <family val="2"/>
        <scheme val="minor"/>
      </rPr>
      <t>frameworks</t>
    </r>
    <r>
      <rPr>
        <sz val="11"/>
        <color theme="1"/>
        <rFont val="Calibri"/>
        <family val="2"/>
        <scheme val="minor"/>
      </rPr>
      <t xml:space="preserve"> HAN d'incorporar-se sense demora. El fabricant HA DE tenir i comunicar una política d'ús tolerat de l'aplicació/</t>
    </r>
    <r>
      <rPr>
        <i/>
        <sz val="11"/>
        <color theme="1"/>
        <rFont val="Calibri"/>
        <family val="2"/>
        <scheme val="minor"/>
      </rPr>
      <t>backend</t>
    </r>
    <r>
      <rPr>
        <sz val="11"/>
        <color theme="1"/>
        <rFont val="Calibri"/>
        <family val="2"/>
        <scheme val="minor"/>
      </rPr>
      <t xml:space="preserve"> segons la criticitat de les vulnerabilitats explotables i HA d'impedir l'ús de l'aplicació superat aquest període</t>
    </r>
  </si>
  <si>
    <r>
      <t xml:space="preserve">El fabricant HA DE verificar la confiança de les llibreries i </t>
    </r>
    <r>
      <rPr>
        <i/>
        <sz val="11"/>
        <color theme="1"/>
        <rFont val="Calibri"/>
        <family val="2"/>
        <scheme val="minor"/>
      </rPr>
      <t>frameworks</t>
    </r>
    <r>
      <rPr>
        <sz val="11"/>
        <color theme="1"/>
        <rFont val="Calibri"/>
        <family val="2"/>
        <scheme val="minor"/>
      </rPr>
      <t xml:space="preserve"> de tercers abans del seu ús</t>
    </r>
  </si>
  <si>
    <t>El software de tercers que hagi deixat de ser mantingut pel fabricant NO HA d'utilitzar-se</t>
  </si>
  <si>
    <r>
      <t xml:space="preserve">Quan l'aplicació utilitza xifrat, NO S'HA d'utilitzar claus </t>
    </r>
    <r>
      <rPr>
        <i/>
        <sz val="11"/>
        <color theme="1"/>
        <rFont val="Calibri"/>
        <family val="2"/>
        <scheme val="minor"/>
      </rPr>
      <t xml:space="preserve">hard-coded </t>
    </r>
    <r>
      <rPr>
        <sz val="11"/>
        <color theme="1"/>
        <rFont val="Calibri"/>
        <family val="2"/>
        <scheme val="minor"/>
      </rPr>
      <t>(incrustades en el codi font). Si s'utilitzen claus estàtiques, almenys una d'aquestes HA DE ser utilitzada en el xifrat de multicapa</t>
    </r>
  </si>
  <si>
    <t>L'elecció de primitives criptogràfiques HA DE ser aprovada per l'aplicació i complir amb les especificacions de l'estat de la tècnica</t>
  </si>
  <si>
    <r>
      <t xml:space="preserve">El </t>
    </r>
    <r>
      <rPr>
        <i/>
        <sz val="11"/>
        <color theme="1"/>
        <rFont val="Calibri"/>
        <family val="2"/>
        <scheme val="minor"/>
      </rPr>
      <t>backend</t>
    </r>
    <r>
      <rPr>
        <sz val="11"/>
        <color theme="1"/>
        <rFont val="Calibri"/>
        <family val="2"/>
        <scheme val="minor"/>
      </rPr>
      <t xml:space="preserve"> i l'aplicació HAN DE proporcionar mesures que impedeixin provar reiteradament els paràmetres d'inici de sessió</t>
    </r>
  </si>
  <si>
    <t>Si l'aplicació és interrompuda (p. ex. posada en segon pla) s'HA de sol·licitar una nova autenticació</t>
  </si>
  <si>
    <t>En l'avaluació d'un procés d'autenticació s'HAURIA d'incloure informació addicional (dispositiu utilitzat, xarxa, hora d'accés, etc.). En cas de produir-se una desviació dels paràmetres previstos s'HAN d'adoptar mesures d'autenticació addicionals</t>
  </si>
  <si>
    <t>Totes les dades sensibles HAN DE ser tractades de forma xifrada. Això aplica tant a l'emmagatzematge volàtil com al permanent, incloent-hi les claus criptogràfiques</t>
  </si>
  <si>
    <t>Si s'utilitzen dispositius de gravació, s'HAN d'eliminar totes les metadades amb rellevància per a la protecció de dades (coordenades GPS, hardware utilitzat, etc.)</t>
  </si>
  <si>
    <t>Quan s'introdueixin dades sensibles a través del teclat, l'aplicació HA d'evitar que siguin visibles per tercers (procediments d'autocorrecció, memòria cau, etc.)</t>
  </si>
  <si>
    <t>L'aplicació NO HA d'escriure dades sensibles en els fitxers de log o altres missatges o notificacions que no hagin sigut expressament habilitats per l'usuari</t>
  </si>
  <si>
    <t>Si la plataforma no protegeix contra el robatori del mitjà d'emmagatzematge (p. ex. targetes SD sense xifrar), HA d'informar a l'usuari del risc quan se seleccioni aquest mitjà d'emmagatzematge</t>
  </si>
  <si>
    <t>L'aplicació HA DE garantir que totes les dades sensibles i la informació específica d'inici de sessió emmagatzemada en el dispositiu s'elimini completament quan es desinstal·li l'aplicació</t>
  </si>
  <si>
    <r>
      <t xml:space="preserve">L'aplicació HA DE proporcionar a l'usuari l'opció que totes les dades sensibles i la informació d'accés també s'elimini completament del </t>
    </r>
    <r>
      <rPr>
        <i/>
        <sz val="11"/>
        <color theme="1"/>
        <rFont val="Calibri"/>
        <family val="2"/>
        <scheme val="minor"/>
      </rPr>
      <t>backend</t>
    </r>
    <r>
      <rPr>
        <sz val="11"/>
        <color theme="1"/>
        <rFont val="Calibri"/>
        <family val="2"/>
        <scheme val="minor"/>
      </rPr>
      <t xml:space="preserve"> quan es desinstal·li l'aplicació</t>
    </r>
  </si>
  <si>
    <t>Quan s'introdueixin dades sensibles, el seu emmagatzematge temporal en el porta-retalls HAURIA de desactivar-se. A més si s'introdueixen a través del teclat l'aplicació HAURIA d'evitar que les dades puguin ser vistes per tercers (memòries cau, autocorreccions, dispositius d'entrada de tercers, etc.)</t>
  </si>
  <si>
    <r>
      <t xml:space="preserve">Si es perd el dispositiu que conté l'aplicació, el fabricant POT implementar una funcionalitat de sobreescriptura intencionada i segura de les dades de l'usuari en el dispositiu a nivell d'aplicació, activada pel </t>
    </r>
    <r>
      <rPr>
        <i/>
        <sz val="11"/>
        <color theme="1"/>
        <rFont val="Calibri"/>
        <family val="2"/>
        <scheme val="minor"/>
      </rPr>
      <t>backend</t>
    </r>
  </si>
  <si>
    <r>
      <t xml:space="preserve">El </t>
    </r>
    <r>
      <rPr>
        <i/>
        <sz val="11"/>
        <color theme="1"/>
        <rFont val="Calibri"/>
        <family val="2"/>
        <scheme val="minor"/>
      </rPr>
      <t>backend</t>
    </r>
    <r>
      <rPr>
        <sz val="11"/>
        <color theme="1"/>
        <rFont val="Calibri"/>
        <family val="2"/>
        <scheme val="minor"/>
      </rPr>
      <t xml:space="preserve"> HA DE rebutjar les connexions que tinguin una versió de protocol de xifrat que no compleixi amb la normativa de l'aplicació</t>
    </r>
  </si>
  <si>
    <t>Per a utilitzar l'aplicació, el dispositiu HA DE tenir protecció (contrasenya, bloqueig per patró, etc.). El fabricant HA d'informar a l'usuari de les conseqüències de no tenir-ne</t>
  </si>
  <si>
    <t>L'aplicació HA d'informar a l'usuari del propòsit dels permisos que se sol·licitin i de les conseqüències si no es concedeixen</t>
  </si>
  <si>
    <t>L'aplicació HA d'eliminar les galetes específiques després de sortir</t>
  </si>
  <si>
    <t>En finalitzar, l'aplicació HAURIA de sobreescriure de forma segura totes les dades específiques de l'usuari en la memòria de treball</t>
  </si>
  <si>
    <r>
      <t xml:space="preserve">L'aplicació HA DE detectar dispositius </t>
    </r>
    <r>
      <rPr>
        <i/>
        <sz val="11"/>
        <color theme="1"/>
        <rFont val="Calibri"/>
        <family val="2"/>
        <scheme val="minor"/>
      </rPr>
      <t>rooted</t>
    </r>
    <r>
      <rPr>
        <sz val="11"/>
        <color theme="1"/>
        <rFont val="Calibri"/>
        <family val="2"/>
        <scheme val="minor"/>
      </rPr>
      <t xml:space="preserve"> o </t>
    </r>
    <r>
      <rPr>
        <i/>
        <sz val="11"/>
        <color theme="1"/>
        <rFont val="Calibri"/>
        <family val="2"/>
        <scheme val="minor"/>
      </rPr>
      <t xml:space="preserve">jailbroken. </t>
    </r>
    <r>
      <rPr>
        <sz val="11"/>
        <color theme="1"/>
        <rFont val="Calibri"/>
        <family val="2"/>
        <scheme val="minor"/>
      </rPr>
      <t>El fabricant HA D'assenyalar els riscos per a les dades de l'usuari si es continua amb l'aplicació</t>
    </r>
  </si>
  <si>
    <t>L'aplicació HA d'avortar la inicialització si s'inicia amb drets d'usuari inusuals (p. ex. root)</t>
  </si>
  <si>
    <t>L'aplicació HA DE verificar la integritat del dispositiu abans de processar dades sensibles (p. ex. utilitzant l'API de Google Play anomenada SafetyNet)</t>
  </si>
  <si>
    <r>
      <t>En cas que l'aplicació</t>
    </r>
    <r>
      <rPr>
        <b/>
        <sz val="11"/>
        <color theme="1"/>
        <rFont val="Calibri"/>
        <family val="2"/>
        <scheme val="minor"/>
      </rPr>
      <t xml:space="preserve"> analitzi fitxers XML</t>
    </r>
    <r>
      <rPr>
        <sz val="11"/>
        <color theme="1"/>
        <rFont val="Calibri"/>
        <family val="2"/>
        <scheme val="minor"/>
      </rPr>
      <t xml:space="preserve">, aquesta POT SER enganyada per brindar informació confidencial als atacants. Molts processadors XML antics permeten l'especificació d'una </t>
    </r>
    <r>
      <rPr>
        <b/>
        <sz val="11"/>
        <color theme="1"/>
        <rFont val="Calibri"/>
        <family val="2"/>
        <scheme val="minor"/>
      </rPr>
      <t>entitat externa XML (XXE)</t>
    </r>
    <r>
      <rPr>
        <sz val="11"/>
        <color theme="1"/>
        <rFont val="Calibri"/>
        <family val="2"/>
        <scheme val="minor"/>
      </rPr>
      <t>, abastant una URI sense referència durant el processament XML. Aquesta fallada permet extreure dades, fer peticions en el servidor, escanejar sistemes interns i realitzar atacs DoS.</t>
    </r>
  </si>
  <si>
    <t xml:space="preserve">Les personalitzacions dels fabricants de dispositus Android així com la gran fragmentació que té aquest SO, augmenten significativament la superfície d'atac i donen lloc peu a un gran nombre d'aplicacions amb privilegis excessius. La fragmentació del sistema operatiu que es deriva d’aquestes personalitzacions té un gran impacte en l’aplicació dels requisits de privadesa i seguretat. </t>
  </si>
  <si>
    <t>Les recomanacions haurien de ser fàcils de comprendre i concises, i no esperar que els desenvolupadors pensin com advocats, acadèmics o responsables polítics. D'altra forma es poden veure desbordats si se'ls hi encomana tota la responsabilitat d'aplicar en els sistemes d'informació i aplicacions els temes relacionats amb la protecció de dades, la privadesa o la seguretat de la informació.</t>
  </si>
  <si>
    <t>És habitual que les polítiques de privadesa no siguin efectives per informar els usuaris finals i que els permisos demanats contínuament poden conduir a l’habituació d'acceptació per part dels usuaris. Les recomanacions no haurien de proposar cegament l’aplicació de la llei, sinó que idealment haurien d'aclarir les lliçons apreses de l’aplicació de la llei de protecció de dades en els darrers anys.</t>
  </si>
  <si>
    <t>Requisits de Seguretat en Aplicacions de Salut - Indicacions d'ús</t>
  </si>
  <si>
    <r>
      <t xml:space="preserve">L'aplicació HA DE protegir l'autenticitat i integritat de l'aplicació i la seva configuració, comprovant regularment l'autenticitat i integritat del binari de l'aplicació mitjançant una firma electrònica basada en un certificat (p. ex. </t>
    </r>
    <r>
      <rPr>
        <i/>
        <sz val="11"/>
        <color theme="1"/>
        <rFont val="Calibri"/>
        <family val="2"/>
        <scheme val="minor"/>
      </rPr>
      <t>Docker Integrity Check</t>
    </r>
    <r>
      <rPr>
        <sz val="11"/>
        <color theme="1"/>
        <rFont val="Calibri"/>
        <family val="2"/>
        <scheme val="minor"/>
      </rPr>
      <t>)</t>
    </r>
  </si>
  <si>
    <t>L'aplicació HA DE desactivar certs mecanismes específics de la plataforma, tals com l'exclusió voluntària del trànsit en clar (no xifrat) o aquells mecanismes de propòsit similar dins de l'aplicació que garanteixin la seguretat en el transport.</t>
  </si>
  <si>
    <t>Independentment de les mesures concretes que apliquin en cada cas,
el fabricant ha de disposar sempre d'una Política de Seguretat de la Informació
en relació amb el sistema d'informació utilitzat per al desenvolupament de l'aplicació de
Salut i per a la seva explotació (mesura [org.1] de l'ENS), així com haver realitzat i
mantenir actualitzat el corresponent Anàlisi de Riscos (article 13 i mesura [Op.pl.1] de l'ENS).</t>
  </si>
  <si>
    <t>Certificació de conformitat amb l'ENS:</t>
  </si>
  <si>
    <t>Certificació de conformitat amb l'ENS (*):</t>
  </si>
  <si>
    <t>(*) L'àmbit d'aplicació de l'Esquema Nacional de Seguretat són els sistemes d'informació de totes les administracions públiques i de les empreses privades que els hi prestin serveis o solucions.</t>
  </si>
  <si>
    <t>NIVELL D'INCOMPLIMENT:</t>
  </si>
  <si>
    <t>NIVELL D'INCOMPLIMENT GLOBAL:</t>
  </si>
  <si>
    <r>
      <t xml:space="preserve">Eina creada sobre la base de la Guía de Seguridad de las TIC CCN-STIC 857 del Centro Criptológico Nacional (1) i els criteris de l'OWASP - Top 10 de l'any 2017 (2).                                                                                                                                                                                              Versió de l'eina: Octubre de 2021 (tercera versió)
Requisitos de seguridad para Aplicaciones de Cibersalud en el contexto del ENS:
</t>
    </r>
    <r>
      <rPr>
        <sz val="9"/>
        <color theme="4"/>
        <rFont val="Calibri"/>
        <family val="2"/>
        <scheme val="minor"/>
      </rPr>
      <t xml:space="preserve">(1) https://www.ccn-cert.cni.es/series-ccn-stic/800-guia-esquema-nacional-de-seguridad/5326-ccn-stic-857-requisitos-seguridad-para-aplicaciones-cibersalud/file.html                                                                                                                                                                                     (2) https://owasp.org/www-project-top-ten/2017/                                                                                                                                                                                                                                                                                                                                                                                                                                                                               (3) https://www.enisa.europa.eu/publications/privacy-and-data-protection-in-mobile-applications                                                                                                                                                                                                                                                                                                                                                                                                </t>
    </r>
  </si>
  <si>
    <r>
      <t xml:space="preserve">                                                                                                                                                                                                                                                                                                                                                                                                                                                       </t>
    </r>
    <r>
      <rPr>
        <b/>
        <sz val="11"/>
        <color theme="1"/>
        <rFont val="Calibri"/>
        <family val="2"/>
        <scheme val="minor"/>
      </rPr>
      <t xml:space="preserve">- La finalitat d'aquesta eina és evidenciar els requisits mínims de seguretat de la informació d'una </t>
    </r>
    <r>
      <rPr>
        <b/>
        <sz val="12"/>
        <color theme="1"/>
        <rFont val="Calibri"/>
        <family val="2"/>
        <scheme val="minor"/>
      </rPr>
      <t>aplicació que tracti dades de salut</t>
    </r>
    <r>
      <rPr>
        <b/>
        <sz val="11"/>
        <color theme="1"/>
        <rFont val="Calibri"/>
        <family val="2"/>
        <scheme val="minor"/>
      </rPr>
      <t xml:space="preserve">, proposant les mesures preventives indicades a la </t>
    </r>
    <r>
      <rPr>
        <b/>
        <i/>
        <sz val="11"/>
        <color theme="1"/>
        <rFont val="Calibri"/>
        <family val="2"/>
        <scheme val="minor"/>
      </rPr>
      <t>Guía CCN-STIC 857 Requisitos de Seguridad para Aplicaciones de Cibersalud,</t>
    </r>
    <r>
      <rPr>
        <b/>
        <sz val="11"/>
        <color theme="1"/>
        <rFont val="Calibri"/>
        <family val="2"/>
        <scheme val="minor"/>
      </rPr>
      <t xml:space="preserve"> en el marc del què disposa el Reial Decret 3/2010, de 8 de gener, per el qual es regula l'Esquema Nacional de Seguretat (ENS) (1) en l'àmbit de l'Administració Electrònica. Addicionalment es proposen mesures seguint els criteris del projecte </t>
    </r>
    <r>
      <rPr>
        <b/>
        <i/>
        <sz val="11"/>
        <color theme="1"/>
        <rFont val="Calibri"/>
        <family val="2"/>
        <scheme val="minor"/>
      </rPr>
      <t>Open Web Application Security Project</t>
    </r>
    <r>
      <rPr>
        <b/>
        <sz val="11"/>
        <color theme="1"/>
        <rFont val="Calibri"/>
        <family val="2"/>
        <scheme val="minor"/>
      </rPr>
      <t xml:space="preserve"> (OWASP) (2), buscant garantir d'igual manera la disponibilitat del servei i la integritat, l'autenticitat, la confidencialitat i la traçabilitat de la informació</t>
    </r>
    <r>
      <rPr>
        <b/>
        <i/>
        <sz val="11"/>
        <color theme="1"/>
        <rFont val="Calibri"/>
        <family val="2"/>
        <scheme val="minor"/>
      </rPr>
      <t>.                                                                                                                                                                                                                                                                                                                                                                                                                                                                                                                                                                                                                                         - Aquesta eina està dirigida als fabricants d'aplicacions de salut, incloent-hi el tractament i emmagatzematge de dades sensibles, seguint les millors pràctiques sobre la matèria.</t>
    </r>
    <r>
      <rPr>
        <sz val="11"/>
        <color theme="1"/>
        <rFont val="Calibri"/>
        <family val="2"/>
        <scheme val="minor"/>
      </rPr>
      <t xml:space="preserve">
- Els requisits estan organitzats en funció dels objectius de seguretat (10 en total, un a cada pestanya) i han de ser satisfets pel fabricant de l'aplicació.                                                                                                                               - S'han de complir tots els requisits, excepte els que continguin la terminologia HAURIA o PODRIA que han d'estar justificats en el cas de no complir-se.                                                                                                                                                - En cas que algun requisit no es compleixi s'han de dur a terme les mesures indicades en cada cas (amb enllaços al Real Decret 3/2010 - Esquema Nacional de Seguretat).                                                         
- El resum executiu indica si es compleixen els objectius i valora globalment el nivell d'incompliment de l'aplicació (Alt, Mitjà o Baix).                                                                                                                                                                                                                                                                                                                                                                                          - La pestanya 'Top10 - OWASP' analitza, segons les respostes indicades, els deu riscos de seguretat més importats en aplicacions web de l'any 2017 segons l'organització OWASP (aquesta llista s'actualitza cada tres anys). Aquesta valoració es realitza a partir de les respostes indicades en els 10 objectius de seguretat previs.                                                                                                                                                                                                                                    - L'última pestanya és un resum de recomanacions als desenvolupadors d'aplicacions mòbils, en matèria de Protecció de dades i Privacitat, extretes de l'informe d'ENISA anomenat </t>
    </r>
    <r>
      <rPr>
        <i/>
        <sz val="11"/>
        <color theme="1"/>
        <rFont val="Calibri"/>
        <family val="2"/>
        <scheme val="minor"/>
      </rPr>
      <t xml:space="preserve">'Privacy and data protection in mobile applications' </t>
    </r>
    <r>
      <rPr>
        <sz val="11"/>
        <color theme="1"/>
        <rFont val="Calibri"/>
        <family val="2"/>
        <scheme val="minor"/>
      </rPr>
      <t xml:space="preserve">(3).                                                                                                                                                                                                                                                                                                                                                                                                                                                                                                                                                         
</t>
    </r>
  </si>
  <si>
    <t>(*) L'aplicabilitat de tots els objectius indicats en aquesta eina NO INDICA EN CAP CAS la certificació ni declaració de conformitat amb l'Esquema Nacional de Seguridad, ja que no inclouen les mesures de seguretat del marc organitzatiu ni operacional, ni tampoc els principis bàsics ni els requisits mínims d'obligat compliment determinats en la norma.</t>
  </si>
  <si>
    <r>
      <t xml:space="preserve">                                                                                                                                                                                                                                                                                                                                                                                                                                 </t>
    </r>
    <r>
      <rPr>
        <b/>
        <u/>
        <sz val="11"/>
        <color theme="1"/>
        <rFont val="Calibri"/>
        <family val="2"/>
        <scheme val="minor"/>
      </rPr>
      <t>Els objectius de seguretat es divideixen en els següents tipus (*):</t>
    </r>
    <r>
      <rPr>
        <sz val="11"/>
        <color theme="1"/>
        <rFont val="Calibri"/>
        <family val="2"/>
        <scheme val="minor"/>
      </rPr>
      <t xml:space="preserve">
1. Prova de la finalitat de l'aplicació
2. Prova de l'arquitectura
3. Prova del codi font
4. Prova del software de tercers                                                                                                                                                                                                                                                                                                                                           5. Prova de l'aplicació de la criptografia                                                                                                                                                                                                                                                                                                                                                                                                   6. Prova de l'autenticació                                                                                                                                                                                                                                                                                                                                                                                                                                                                                                                                              7. Prova de l'emmagatzematge i la protecció de dades                                                                                                                                                                                                                                                                                                       8. Prova de la comunicació de xarxa                                                                                                                                                                                                                                                                                                                                                                                                                                                                                                                                            9. Prova de les interaccions específiques de la plataforma                                                                                                                                                                                                                                                                                                                                                                                                                                                                                                                                             10. Prova de la resiliència </t>
    </r>
  </si>
  <si>
    <t>Autor: Oriol Castaño Cid - Oficina DPD de Salut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</si>
</sst>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35" x14ac:knownFonts="1">
    <font>
      <sz val="11"/>
      <color theme="1"/>
      <name val="Calibri"/>
      <family val="2"/>
      <scheme val="minor"/>
    </font>
    <font>
      <b/>
      <sz val="11"/>
      <color theme="1"/>
      <name val="Calibri"/>
      <family val="2"/>
      <scheme val="minor"/>
    </font>
    <font>
      <b/>
      <i/>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i/>
      <sz val="11"/>
      <color theme="1"/>
      <name val="Calibri"/>
      <family val="2"/>
      <scheme val="minor"/>
    </font>
    <font>
      <b/>
      <sz val="16"/>
      <color theme="8" tint="-0.249977111117893"/>
      <name val="Helvetica"/>
    </font>
    <font>
      <sz val="11"/>
      <name val="Calibri"/>
      <family val="2"/>
      <scheme val="minor"/>
    </font>
    <font>
      <sz val="11"/>
      <color theme="1"/>
      <name val="Calibri"/>
      <family val="2"/>
      <charset val="161"/>
      <scheme val="minor"/>
    </font>
    <font>
      <sz val="9"/>
      <color theme="1"/>
      <name val="Calibri"/>
      <family val="2"/>
      <scheme val="minor"/>
    </font>
    <font>
      <b/>
      <sz val="9"/>
      <name val="Calibri"/>
      <family val="2"/>
      <scheme val="minor"/>
    </font>
    <font>
      <u/>
      <sz val="11"/>
      <color theme="10"/>
      <name val="Calibri"/>
      <family val="2"/>
      <scheme val="minor"/>
    </font>
    <font>
      <b/>
      <sz val="12"/>
      <color theme="1"/>
      <name val="Calibri"/>
      <family val="2"/>
      <scheme val="minor"/>
    </font>
    <font>
      <b/>
      <sz val="12"/>
      <color theme="0"/>
      <name val="Calibri"/>
      <family val="2"/>
      <scheme val="minor"/>
    </font>
    <font>
      <b/>
      <u/>
      <sz val="12"/>
      <color theme="1"/>
      <name val="Calibri"/>
      <family val="2"/>
      <scheme val="minor"/>
    </font>
    <font>
      <b/>
      <sz val="14"/>
      <color theme="1"/>
      <name val="Calibri"/>
      <family val="2"/>
      <scheme val="minor"/>
    </font>
    <font>
      <b/>
      <sz val="16"/>
      <color theme="1"/>
      <name val="Calibri"/>
      <family val="2"/>
      <scheme val="minor"/>
    </font>
    <font>
      <sz val="9"/>
      <color theme="4"/>
      <name val="Calibri"/>
      <family val="2"/>
      <scheme val="minor"/>
    </font>
    <font>
      <b/>
      <sz val="11"/>
      <color rgb="FFFFC000"/>
      <name val="Calibri"/>
      <family val="2"/>
      <scheme val="minor"/>
    </font>
    <font>
      <sz val="11"/>
      <color theme="1"/>
      <name val="Calibri"/>
      <scheme val="minor"/>
    </font>
    <font>
      <sz val="11"/>
      <color theme="4" tint="-0.499984740745262"/>
      <name val="Calibri"/>
      <family val="2"/>
      <scheme val="minor"/>
    </font>
    <font>
      <sz val="11"/>
      <color rgb="FF002060"/>
      <name val="Calibri"/>
      <family val="2"/>
      <scheme val="minor"/>
    </font>
    <font>
      <i/>
      <sz val="9"/>
      <color rgb="FF002060"/>
      <name val="Calibri"/>
      <family val="2"/>
      <scheme val="minor"/>
    </font>
    <font>
      <i/>
      <sz val="11"/>
      <color rgb="FF002060"/>
      <name val="Calibri"/>
      <family val="2"/>
      <scheme val="minor"/>
    </font>
    <font>
      <b/>
      <u/>
      <sz val="11"/>
      <color theme="1"/>
      <name val="Calibri"/>
      <family val="2"/>
      <scheme val="minor"/>
    </font>
    <font>
      <sz val="11"/>
      <color theme="1"/>
      <name val="Calibri"/>
      <family val="2"/>
      <scheme val="minor"/>
    </font>
    <font>
      <b/>
      <u/>
      <sz val="14"/>
      <color theme="1"/>
      <name val="Calibri"/>
      <family val="2"/>
      <scheme val="minor"/>
    </font>
    <font>
      <b/>
      <sz val="11"/>
      <color theme="0"/>
      <name val="Calibri"/>
      <family val="2"/>
      <scheme val="minor"/>
    </font>
    <font>
      <sz val="11"/>
      <color theme="0"/>
      <name val="Calibri"/>
      <family val="2"/>
      <scheme val="minor"/>
    </font>
    <font>
      <i/>
      <sz val="11"/>
      <color theme="0"/>
      <name val="Calibri"/>
      <family val="2"/>
      <scheme val="minor"/>
    </font>
    <font>
      <sz val="12"/>
      <color theme="1"/>
      <name val="Calibri"/>
      <family val="2"/>
      <scheme val="minor"/>
    </font>
    <font>
      <u/>
      <sz val="11"/>
      <color theme="1"/>
      <name val="Calibri"/>
      <family val="2"/>
      <scheme val="minor"/>
    </font>
    <font>
      <b/>
      <sz val="12"/>
      <name val="Calibri"/>
      <family val="2"/>
      <scheme val="minor"/>
    </font>
    <font>
      <b/>
      <sz val="11"/>
      <name val="Calibri"/>
      <family val="2"/>
      <scheme val="minor"/>
    </font>
  </fonts>
  <fills count="1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9" tint="0.79998168889431442"/>
        <bgColor theme="9" tint="0.79998168889431442"/>
      </patternFill>
    </fill>
    <fill>
      <patternFill patternType="solid">
        <fgColor theme="4" tint="0.59999389629810485"/>
        <bgColor indexed="64"/>
      </patternFill>
    </fill>
    <fill>
      <patternFill patternType="solid">
        <fgColor theme="7" tint="0.79998168889431442"/>
        <bgColor indexed="64"/>
      </patternFill>
    </fill>
    <fill>
      <patternFill patternType="solid">
        <fgColor theme="7" tint="0.79998168889431442"/>
        <bgColor theme="7" tint="0.79998168889431442"/>
      </patternFill>
    </fill>
    <fill>
      <patternFill patternType="solid">
        <fgColor rgb="FFFFFFCC"/>
      </patternFill>
    </fill>
    <fill>
      <patternFill patternType="solid">
        <fgColor theme="4" tint="0.59999389629810485"/>
        <bgColor indexed="65"/>
      </patternFill>
    </fill>
    <fill>
      <patternFill patternType="solid">
        <fgColor theme="6"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bgColor indexed="64"/>
      </patternFill>
    </fill>
    <fill>
      <patternFill patternType="solid">
        <fgColor rgb="FFFFFF00"/>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thin">
        <color theme="9" tint="0.39997558519241921"/>
      </top>
      <bottom style="thin">
        <color theme="9" tint="0.39997558519241921"/>
      </bottom>
      <diagonal/>
    </border>
    <border>
      <left/>
      <right style="thin">
        <color theme="9" tint="0.39997558519241921"/>
      </right>
      <top style="thin">
        <color theme="9" tint="0.39997558519241921"/>
      </top>
      <bottom style="thin">
        <color theme="9" tint="0.39997558519241921"/>
      </bottom>
      <diagonal/>
    </border>
    <border>
      <left style="thin">
        <color theme="7" tint="0.39997558519241921"/>
      </left>
      <right/>
      <top style="thin">
        <color theme="7" tint="0.39997558519241921"/>
      </top>
      <bottom style="thin">
        <color theme="7" tint="0.39997558519241921"/>
      </bottom>
      <diagonal/>
    </border>
    <border>
      <left/>
      <right style="thin">
        <color theme="7" tint="0.39997558519241921"/>
      </right>
      <top style="thin">
        <color theme="7" tint="0.39997558519241921"/>
      </top>
      <bottom style="thin">
        <color theme="7" tint="0.39997558519241921"/>
      </bottom>
      <diagonal/>
    </border>
    <border>
      <left style="thin">
        <color theme="7" tint="0.39997558519241921"/>
      </left>
      <right/>
      <top style="thin">
        <color theme="7" tint="0.39997558519241921"/>
      </top>
      <bottom/>
      <diagonal/>
    </border>
    <border>
      <left/>
      <right style="thin">
        <color theme="7" tint="0.39997558519241921"/>
      </right>
      <top style="thin">
        <color theme="7" tint="0.39997558519241921"/>
      </top>
      <bottom/>
      <diagonal/>
    </border>
    <border>
      <left style="thin">
        <color rgb="FFB2B2B2"/>
      </left>
      <right style="thin">
        <color rgb="FFB2B2B2"/>
      </right>
      <top style="thin">
        <color rgb="FFB2B2B2"/>
      </top>
      <bottom style="thin">
        <color rgb="FFB2B2B2"/>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3" fillId="2" borderId="0" applyNumberFormat="0" applyBorder="0" applyAlignment="0" applyProtection="0"/>
    <xf numFmtId="0" fontId="4" fillId="3" borderId="0" applyNumberFormat="0" applyBorder="0" applyAlignment="0" applyProtection="0"/>
    <xf numFmtId="0" fontId="5" fillId="4" borderId="0" applyNumberFormat="0" applyBorder="0" applyAlignment="0" applyProtection="0"/>
    <xf numFmtId="0" fontId="9" fillId="0" borderId="0"/>
    <xf numFmtId="0" fontId="12" fillId="0" borderId="0" applyNumberFormat="0" applyFill="0" applyBorder="0" applyAlignment="0" applyProtection="0"/>
    <xf numFmtId="0" fontId="26" fillId="9" borderId="21" applyNumberFormat="0" applyFont="0" applyAlignment="0" applyProtection="0"/>
    <xf numFmtId="0" fontId="26" fillId="10" borderId="0" applyNumberFormat="0" applyBorder="0" applyAlignment="0" applyProtection="0"/>
  </cellStyleXfs>
  <cellXfs count="210">
    <xf numFmtId="0" fontId="0" fillId="0" borderId="0" xfId="0"/>
    <xf numFmtId="0" fontId="0" fillId="0" borderId="0" xfId="0" applyAlignment="1">
      <alignment horizontal="center" vertical="center"/>
    </xf>
    <xf numFmtId="0" fontId="0" fillId="0" borderId="0" xfId="0"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0" fillId="0" borderId="0" xfId="0" applyAlignment="1">
      <alignment horizontal="left" vertical="center" wrapText="1"/>
    </xf>
    <xf numFmtId="0" fontId="1" fillId="0" borderId="0" xfId="0" applyFont="1" applyAlignment="1">
      <alignment horizontal="center" vertical="center"/>
    </xf>
    <xf numFmtId="0" fontId="0" fillId="0" borderId="0" xfId="0" applyAlignment="1">
      <alignment vertical="center" wrapText="1"/>
    </xf>
    <xf numFmtId="0" fontId="6" fillId="0" borderId="0" xfId="0" applyFont="1" applyAlignment="1">
      <alignment vertical="center" wrapText="1"/>
    </xf>
    <xf numFmtId="0" fontId="3" fillId="2" borderId="0" xfId="1" applyAlignment="1">
      <alignment horizontal="center" vertical="center" wrapText="1"/>
    </xf>
    <xf numFmtId="0" fontId="4" fillId="3" borderId="0" xfId="2" applyAlignment="1">
      <alignment horizontal="center" vertical="center" wrapText="1"/>
    </xf>
    <xf numFmtId="0" fontId="5" fillId="4" borderId="0" xfId="3" applyAlignment="1">
      <alignment horizontal="center" vertical="center" wrapText="1"/>
    </xf>
    <xf numFmtId="0" fontId="8" fillId="0" borderId="0" xfId="0" applyFont="1" applyAlignment="1">
      <alignment wrapText="1"/>
    </xf>
    <xf numFmtId="0" fontId="0" fillId="0" borderId="0" xfId="0" applyAlignment="1">
      <alignment wrapText="1"/>
    </xf>
    <xf numFmtId="0" fontId="0" fillId="0" borderId="0" xfId="0" applyAlignment="1">
      <alignment horizontal="left" vertical="top"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xf>
    <xf numFmtId="0" fontId="1" fillId="0" borderId="5" xfId="0" applyFont="1" applyBorder="1" applyAlignment="1">
      <alignment horizontal="center" vertical="center" wrapText="1"/>
    </xf>
    <xf numFmtId="0" fontId="1" fillId="5" borderId="1" xfId="0" applyFont="1" applyFill="1" applyBorder="1" applyAlignment="1">
      <alignment horizontal="center" vertical="center" wrapText="1"/>
    </xf>
    <xf numFmtId="0" fontId="0" fillId="0" borderId="0" xfId="0" applyAlignment="1" applyProtection="1">
      <alignment horizontal="center" vertical="center" wrapText="1"/>
      <protection hidden="1"/>
    </xf>
    <xf numFmtId="0" fontId="0" fillId="0" borderId="0" xfId="0" applyAlignment="1" applyProtection="1">
      <alignment vertical="center" wrapText="1"/>
      <protection hidden="1"/>
    </xf>
    <xf numFmtId="0" fontId="0" fillId="0" borderId="0" xfId="0" applyAlignment="1" applyProtection="1">
      <alignment horizontal="left" vertical="center" wrapText="1"/>
      <protection hidden="1"/>
    </xf>
    <xf numFmtId="0" fontId="1" fillId="0" borderId="1" xfId="0" applyFont="1" applyBorder="1" applyAlignment="1" applyProtection="1">
      <alignment horizontal="center" vertical="center" wrapText="1"/>
      <protection hidden="1"/>
    </xf>
    <xf numFmtId="0" fontId="0" fillId="0" borderId="0" xfId="0" applyAlignment="1" applyProtection="1">
      <alignment horizontal="center" vertical="center"/>
      <protection locked="0" hidden="1"/>
    </xf>
    <xf numFmtId="0" fontId="1" fillId="0" borderId="0" xfId="0" applyFont="1" applyBorder="1" applyAlignment="1" applyProtection="1">
      <alignment horizontal="center" vertical="center"/>
      <protection hidden="1"/>
    </xf>
    <xf numFmtId="0" fontId="1" fillId="0" borderId="3" xfId="0" applyFont="1" applyBorder="1" applyAlignment="1" applyProtection="1">
      <alignment horizontal="center" vertical="center" wrapText="1"/>
      <protection hidden="1"/>
    </xf>
    <xf numFmtId="0" fontId="1" fillId="0" borderId="0" xfId="0" applyFont="1" applyBorder="1" applyAlignment="1">
      <alignment horizontal="center" vertical="center"/>
    </xf>
    <xf numFmtId="0" fontId="0" fillId="0" borderId="0" xfId="0" applyFont="1" applyAlignment="1">
      <alignment vertical="center" wrapText="1"/>
    </xf>
    <xf numFmtId="0" fontId="0" fillId="0" borderId="4" xfId="0" applyBorder="1" applyAlignment="1">
      <alignment horizontal="left" vertical="top" wrapText="1"/>
    </xf>
    <xf numFmtId="0" fontId="0" fillId="0" borderId="0" xfId="0" applyAlignment="1" applyProtection="1">
      <alignment horizontal="center" vertical="center"/>
      <protection hidden="1"/>
    </xf>
    <xf numFmtId="0" fontId="1" fillId="0" borderId="0" xfId="0" applyFont="1" applyAlignment="1" applyProtection="1">
      <alignment horizontal="center" vertical="center"/>
      <protection hidden="1"/>
    </xf>
    <xf numFmtId="0" fontId="0" fillId="0" borderId="4" xfId="0" applyBorder="1" applyAlignment="1">
      <alignment horizontal="center" vertical="top" wrapText="1"/>
    </xf>
    <xf numFmtId="0" fontId="0" fillId="0" borderId="0" xfId="0" applyAlignment="1" applyProtection="1">
      <alignment horizontal="left" vertical="center" wrapText="1"/>
      <protection locked="0"/>
    </xf>
    <xf numFmtId="0" fontId="0" fillId="0" borderId="0" xfId="0" applyAlignment="1" applyProtection="1">
      <alignment horizontal="left" vertical="center"/>
      <protection locked="0"/>
    </xf>
    <xf numFmtId="0" fontId="1" fillId="0" borderId="0" xfId="0" applyFont="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0" fillId="0" borderId="0" xfId="0" applyBorder="1" applyAlignment="1" applyProtection="1">
      <alignment horizontal="left" vertical="center" wrapText="1"/>
      <protection locked="0"/>
    </xf>
    <xf numFmtId="0" fontId="17" fillId="0" borderId="3"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1" fillId="0" borderId="10" xfId="0" applyFont="1" applyBorder="1" applyAlignment="1" applyProtection="1">
      <alignment horizontal="center" vertical="center" wrapText="1"/>
      <protection hidden="1"/>
    </xf>
    <xf numFmtId="0" fontId="1" fillId="0" borderId="6" xfId="0" applyFont="1" applyBorder="1" applyAlignment="1" applyProtection="1">
      <alignment horizontal="center" vertical="center" wrapText="1"/>
      <protection hidden="1"/>
    </xf>
    <xf numFmtId="0" fontId="1" fillId="0" borderId="5" xfId="0" applyFont="1" applyBorder="1" applyAlignment="1" applyProtection="1">
      <alignment horizontal="center" vertical="center" wrapText="1"/>
      <protection hidden="1"/>
    </xf>
    <xf numFmtId="0" fontId="1" fillId="0" borderId="5" xfId="0" applyFont="1" applyBorder="1" applyAlignment="1" applyProtection="1">
      <alignment horizontal="center" vertical="center"/>
      <protection hidden="1"/>
    </xf>
    <xf numFmtId="0" fontId="1" fillId="0" borderId="0" xfId="0" applyFont="1" applyAlignment="1" applyProtection="1">
      <alignment horizontal="left" vertical="center" wrapText="1"/>
      <protection hidden="1"/>
    </xf>
    <xf numFmtId="0" fontId="13" fillId="5" borderId="1" xfId="0" applyFont="1" applyFill="1" applyBorder="1" applyAlignment="1" applyProtection="1">
      <alignment horizontal="center" vertical="center" wrapText="1"/>
      <protection hidden="1"/>
    </xf>
    <xf numFmtId="0" fontId="0" fillId="0" borderId="0" xfId="0" applyNumberFormat="1" applyBorder="1" applyAlignment="1" applyProtection="1">
      <alignment horizontal="center" vertical="center"/>
      <protection hidden="1"/>
    </xf>
    <xf numFmtId="0" fontId="0" fillId="0" borderId="0" xfId="0" applyBorder="1" applyAlignment="1" applyProtection="1">
      <alignment horizontal="left" vertical="center" wrapText="1"/>
      <protection hidden="1"/>
    </xf>
    <xf numFmtId="0" fontId="13" fillId="0" borderId="13" xfId="0" applyFont="1" applyBorder="1" applyAlignment="1" applyProtection="1">
      <alignment horizontal="left" vertical="center" wrapText="1"/>
      <protection hidden="1"/>
    </xf>
    <xf numFmtId="0" fontId="1" fillId="0" borderId="14" xfId="0" applyFont="1" applyBorder="1" applyAlignment="1" applyProtection="1">
      <alignment horizontal="left" vertical="center" wrapText="1"/>
      <protection hidden="1"/>
    </xf>
    <xf numFmtId="0" fontId="1" fillId="0" borderId="9" xfId="0" applyFont="1" applyBorder="1" applyAlignment="1" applyProtection="1">
      <alignment horizontal="left" vertical="center" wrapText="1"/>
      <protection hidden="1"/>
    </xf>
    <xf numFmtId="14" fontId="0" fillId="0" borderId="0" xfId="0" applyNumberFormat="1" applyAlignment="1" applyProtection="1">
      <alignment horizontal="right" vertical="center"/>
      <protection hidden="1"/>
    </xf>
    <xf numFmtId="0" fontId="0" fillId="0" borderId="10" xfId="0" applyBorder="1" applyAlignment="1" applyProtection="1">
      <alignment horizontal="center" vertical="center"/>
      <protection hidden="1"/>
    </xf>
    <xf numFmtId="0" fontId="0" fillId="0" borderId="15" xfId="0" applyFont="1" applyBorder="1" applyAlignment="1">
      <alignment horizontal="left" vertical="center" wrapText="1"/>
    </xf>
    <xf numFmtId="0" fontId="0" fillId="0" borderId="11" xfId="0" applyBorder="1" applyAlignment="1" applyProtection="1">
      <alignment horizontal="left" vertical="center" wrapText="1"/>
      <protection hidden="1"/>
    </xf>
    <xf numFmtId="0" fontId="0" fillId="7" borderId="0" xfId="0" applyFill="1" applyAlignment="1">
      <alignment vertical="center" wrapText="1"/>
    </xf>
    <xf numFmtId="0" fontId="0" fillId="7" borderId="0" xfId="0" applyFill="1" applyAlignment="1">
      <alignment horizontal="left" vertical="center" wrapText="1"/>
    </xf>
    <xf numFmtId="0" fontId="0" fillId="7" borderId="0" xfId="0" applyFill="1" applyAlignment="1">
      <alignment horizontal="center" vertical="center" wrapText="1"/>
    </xf>
    <xf numFmtId="0" fontId="0" fillId="7" borderId="0" xfId="0" applyFill="1" applyAlignment="1" applyProtection="1">
      <alignment horizontal="center" vertical="center" wrapText="1"/>
      <protection hidden="1"/>
    </xf>
    <xf numFmtId="0" fontId="0" fillId="7" borderId="0" xfId="0" applyFill="1" applyAlignment="1" applyProtection="1">
      <alignment vertical="center" wrapText="1"/>
      <protection hidden="1"/>
    </xf>
    <xf numFmtId="0" fontId="12" fillId="0" borderId="0" xfId="5" applyAlignment="1">
      <alignment vertical="center" wrapText="1"/>
    </xf>
    <xf numFmtId="0" fontId="1" fillId="0" borderId="0" xfId="0" applyFont="1" applyAlignment="1">
      <alignment horizontal="right" wrapText="1"/>
    </xf>
    <xf numFmtId="0" fontId="0" fillId="5" borderId="16" xfId="0" applyFont="1" applyFill="1" applyBorder="1" applyAlignment="1">
      <alignment horizontal="center" vertical="center"/>
    </xf>
    <xf numFmtId="0" fontId="0" fillId="0" borderId="16" xfId="0" applyFont="1" applyBorder="1" applyAlignment="1">
      <alignment horizontal="center" vertical="center"/>
    </xf>
    <xf numFmtId="0" fontId="12" fillId="0" borderId="0" xfId="5"/>
    <xf numFmtId="0" fontId="0" fillId="8" borderId="17" xfId="0" applyFont="1" applyFill="1" applyBorder="1"/>
    <xf numFmtId="0" fontId="12" fillId="8" borderId="18" xfId="5" applyFont="1" applyFill="1" applyBorder="1"/>
    <xf numFmtId="0" fontId="0" fillId="0" borderId="17" xfId="0" applyFont="1" applyBorder="1"/>
    <xf numFmtId="0" fontId="12" fillId="0" borderId="18" xfId="5" applyFont="1" applyBorder="1"/>
    <xf numFmtId="0" fontId="0" fillId="0" borderId="19" xfId="0" applyFont="1" applyBorder="1"/>
    <xf numFmtId="0" fontId="12" fillId="0" borderId="20" xfId="5" applyFont="1" applyBorder="1"/>
    <xf numFmtId="0" fontId="12" fillId="0" borderId="0" xfId="5" applyAlignment="1">
      <alignment horizontal="center" vertical="center"/>
    </xf>
    <xf numFmtId="0" fontId="0" fillId="5" borderId="16" xfId="0" applyFont="1" applyFill="1" applyBorder="1" applyAlignment="1">
      <alignment horizontal="left" vertical="center" wrapText="1"/>
    </xf>
    <xf numFmtId="0" fontId="0" fillId="0" borderId="16" xfId="0" applyFont="1" applyBorder="1" applyAlignment="1">
      <alignment horizontal="left" vertical="center" wrapText="1"/>
    </xf>
    <xf numFmtId="0" fontId="12" fillId="0" borderId="0" xfId="5" applyNumberFormat="1"/>
    <xf numFmtId="0" fontId="20" fillId="0" borderId="19" xfId="0" applyFont="1" applyBorder="1"/>
    <xf numFmtId="0" fontId="12" fillId="0" borderId="0" xfId="5" applyNumberFormat="1" applyBorder="1"/>
    <xf numFmtId="0" fontId="12" fillId="0" borderId="20" xfId="5" applyBorder="1"/>
    <xf numFmtId="0" fontId="0" fillId="0" borderId="15" xfId="0" applyFont="1" applyBorder="1" applyAlignment="1">
      <alignment horizontal="center" vertical="center"/>
    </xf>
    <xf numFmtId="0" fontId="0" fillId="5" borderId="15" xfId="0" applyFont="1" applyFill="1" applyBorder="1" applyAlignment="1">
      <alignment horizontal="center" vertical="center"/>
    </xf>
    <xf numFmtId="0" fontId="6" fillId="5" borderId="15" xfId="0" applyFont="1" applyFill="1" applyBorder="1" applyAlignment="1">
      <alignment horizontal="left" vertical="center" wrapText="1"/>
    </xf>
    <xf numFmtId="0" fontId="6" fillId="0" borderId="15" xfId="0" applyFont="1" applyBorder="1" applyAlignment="1">
      <alignment horizontal="left" vertical="center" wrapText="1"/>
    </xf>
    <xf numFmtId="0" fontId="21" fillId="0" borderId="0" xfId="0" applyFont="1" applyAlignment="1" applyProtection="1">
      <alignment horizontal="center" vertical="center" wrapText="1"/>
      <protection locked="0"/>
    </xf>
    <xf numFmtId="0" fontId="21" fillId="0" borderId="0" xfId="0" applyFont="1" applyAlignment="1">
      <alignment horizontal="center" vertical="center"/>
    </xf>
    <xf numFmtId="0" fontId="0" fillId="5" borderId="15" xfId="0" applyFont="1" applyFill="1" applyBorder="1" applyAlignment="1">
      <alignment horizontal="center" vertical="center" wrapText="1"/>
    </xf>
    <xf numFmtId="0" fontId="0" fillId="0" borderId="15" xfId="0" applyFont="1" applyBorder="1" applyAlignment="1">
      <alignment horizontal="center" vertical="center" wrapText="1"/>
    </xf>
    <xf numFmtId="0" fontId="22" fillId="0" borderId="0" xfId="0" applyFont="1" applyAlignment="1" applyProtection="1">
      <alignment horizontal="center" vertical="center" wrapText="1"/>
      <protection locked="0"/>
    </xf>
    <xf numFmtId="0" fontId="22" fillId="5" borderId="15" xfId="0" applyFont="1" applyFill="1" applyBorder="1" applyAlignment="1">
      <alignment horizontal="center" vertical="center" wrapText="1"/>
    </xf>
    <xf numFmtId="0" fontId="22" fillId="0" borderId="15" xfId="0" applyFont="1" applyBorder="1" applyAlignment="1">
      <alignment horizontal="center" vertical="center" wrapText="1"/>
    </xf>
    <xf numFmtId="0" fontId="22" fillId="5" borderId="15" xfId="0" applyFont="1" applyFill="1" applyBorder="1" applyAlignment="1">
      <alignment horizontal="center" vertical="center"/>
    </xf>
    <xf numFmtId="0" fontId="22" fillId="5" borderId="16" xfId="0" applyFont="1" applyFill="1" applyBorder="1" applyAlignment="1">
      <alignment horizontal="center" vertical="center"/>
    </xf>
    <xf numFmtId="0" fontId="22" fillId="0" borderId="15" xfId="0" applyFont="1" applyBorder="1" applyAlignment="1">
      <alignment horizontal="center" vertical="center"/>
    </xf>
    <xf numFmtId="0" fontId="22" fillId="0" borderId="16" xfId="0" applyFont="1" applyBorder="1" applyAlignment="1">
      <alignment horizontal="center" vertical="center"/>
    </xf>
    <xf numFmtId="0" fontId="22" fillId="0" borderId="0" xfId="5" applyFont="1" applyAlignment="1" applyProtection="1">
      <alignment horizontal="center" vertical="center" wrapText="1"/>
      <protection locked="0"/>
    </xf>
    <xf numFmtId="0" fontId="22" fillId="0" borderId="0" xfId="5" applyFont="1"/>
    <xf numFmtId="0" fontId="22" fillId="0" borderId="0" xfId="0" applyFont="1"/>
    <xf numFmtId="0" fontId="22" fillId="0" borderId="0" xfId="5" applyNumberFormat="1" applyFont="1"/>
    <xf numFmtId="0" fontId="1" fillId="0" borderId="11" xfId="0" applyFont="1" applyBorder="1" applyAlignment="1" applyProtection="1">
      <alignment horizontal="left" vertical="center" wrapText="1"/>
      <protection hidden="1"/>
    </xf>
    <xf numFmtId="0" fontId="1" fillId="0" borderId="6" xfId="0" applyFont="1" applyBorder="1" applyAlignment="1" applyProtection="1">
      <alignment horizontal="left" vertical="center" wrapText="1"/>
      <protection hidden="1"/>
    </xf>
    <xf numFmtId="0" fontId="13" fillId="0" borderId="7" xfId="0" applyFont="1" applyBorder="1" applyAlignment="1" applyProtection="1">
      <alignment horizontal="left" vertical="center" wrapText="1"/>
      <protection hidden="1"/>
    </xf>
    <xf numFmtId="0" fontId="1" fillId="0" borderId="0" xfId="0" applyFont="1" applyAlignment="1">
      <alignment vertical="center"/>
    </xf>
    <xf numFmtId="0" fontId="16" fillId="0" borderId="0" xfId="0" applyFont="1" applyAlignment="1">
      <alignment horizontal="center" vertical="center"/>
    </xf>
    <xf numFmtId="0" fontId="1" fillId="0" borderId="0" xfId="0" applyFont="1" applyAlignment="1">
      <alignment vertical="center" wrapText="1"/>
    </xf>
    <xf numFmtId="0" fontId="0" fillId="9" borderId="21" xfId="6" applyFont="1" applyAlignment="1">
      <alignment vertical="center" wrapText="1"/>
    </xf>
    <xf numFmtId="0" fontId="1" fillId="9" borderId="21" xfId="6" applyFont="1" applyAlignment="1">
      <alignment vertical="center"/>
    </xf>
    <xf numFmtId="0" fontId="27" fillId="0" borderId="0" xfId="0" applyFont="1" applyAlignment="1">
      <alignment horizontal="center" vertical="center" wrapText="1"/>
    </xf>
    <xf numFmtId="0" fontId="1" fillId="0" borderId="0" xfId="0" applyFont="1" applyAlignment="1">
      <alignment horizontal="center" vertical="center" wrapText="1"/>
    </xf>
    <xf numFmtId="0" fontId="26" fillId="10" borderId="0" xfId="7" applyAlignment="1">
      <alignment vertical="center" wrapText="1"/>
    </xf>
    <xf numFmtId="0" fontId="1" fillId="10" borderId="0" xfId="7" applyFont="1" applyAlignment="1">
      <alignment vertical="center" wrapText="1"/>
    </xf>
    <xf numFmtId="0" fontId="17" fillId="10" borderId="0" xfId="7" applyFont="1" applyAlignment="1">
      <alignment horizontal="center" vertical="center" wrapText="1"/>
    </xf>
    <xf numFmtId="0" fontId="1" fillId="10" borderId="0" xfId="7" applyFont="1" applyAlignment="1">
      <alignment wrapText="1"/>
    </xf>
    <xf numFmtId="0" fontId="1" fillId="10" borderId="0" xfId="7" applyFont="1" applyAlignment="1">
      <alignment horizontal="left" vertical="center" wrapText="1"/>
    </xf>
    <xf numFmtId="0" fontId="1" fillId="9" borderId="21" xfId="6" applyFont="1" applyAlignment="1">
      <alignment vertical="center" wrapText="1"/>
    </xf>
    <xf numFmtId="0" fontId="0" fillId="10" borderId="0" xfId="7" applyFont="1" applyAlignment="1">
      <alignment vertical="center" wrapText="1"/>
    </xf>
    <xf numFmtId="0" fontId="27" fillId="9" borderId="21" xfId="6" applyFont="1" applyAlignment="1">
      <alignment horizontal="center" vertical="center" wrapText="1"/>
    </xf>
    <xf numFmtId="0" fontId="16" fillId="0" borderId="0" xfId="0" applyFont="1" applyAlignment="1">
      <alignment horizontal="center" vertical="center" wrapText="1"/>
    </xf>
    <xf numFmtId="0" fontId="1" fillId="0" borderId="22" xfId="0" applyFont="1" applyBorder="1" applyAlignment="1">
      <alignment horizontal="center" vertical="center"/>
    </xf>
    <xf numFmtId="0" fontId="0" fillId="11" borderId="13" xfId="0" applyFill="1" applyBorder="1" applyAlignment="1" applyProtection="1">
      <alignment horizontal="left" vertical="center" wrapText="1"/>
      <protection locked="0"/>
    </xf>
    <xf numFmtId="0" fontId="0" fillId="11" borderId="14" xfId="0" applyFill="1" applyBorder="1" applyAlignment="1" applyProtection="1">
      <alignment horizontal="left" vertical="center" wrapText="1"/>
      <protection locked="0"/>
    </xf>
    <xf numFmtId="0" fontId="1" fillId="0" borderId="7" xfId="0" applyFont="1" applyBorder="1" applyAlignment="1">
      <alignment wrapText="1"/>
    </xf>
    <xf numFmtId="0" fontId="0" fillId="0" borderId="11" xfId="0" applyBorder="1" applyAlignment="1">
      <alignment wrapText="1"/>
    </xf>
    <xf numFmtId="0" fontId="12" fillId="0" borderId="11" xfId="5" applyBorder="1" applyAlignment="1">
      <alignment wrapText="1"/>
    </xf>
    <xf numFmtId="0" fontId="1" fillId="0" borderId="22" xfId="0" applyFont="1" applyBorder="1" applyAlignment="1">
      <alignment horizontal="center" vertical="center" wrapText="1"/>
    </xf>
    <xf numFmtId="0" fontId="0" fillId="0" borderId="0" xfId="0" applyFill="1" applyAlignment="1" applyProtection="1">
      <alignment horizontal="left" vertical="center" wrapText="1"/>
      <protection locked="0"/>
    </xf>
    <xf numFmtId="0" fontId="0" fillId="12" borderId="0" xfId="0" applyFill="1" applyAlignment="1" applyProtection="1">
      <alignment horizontal="left" vertical="center" wrapText="1"/>
      <protection locked="0"/>
    </xf>
    <xf numFmtId="0" fontId="0" fillId="12" borderId="13" xfId="0" applyFill="1" applyBorder="1" applyAlignment="1" applyProtection="1">
      <alignment horizontal="left" vertical="center" wrapText="1"/>
      <protection locked="0"/>
    </xf>
    <xf numFmtId="0" fontId="0" fillId="12" borderId="14" xfId="0" applyFill="1" applyBorder="1" applyAlignment="1" applyProtection="1">
      <alignment horizontal="left" vertical="center" wrapText="1"/>
      <protection locked="0"/>
    </xf>
    <xf numFmtId="0" fontId="0" fillId="12" borderId="9" xfId="0" applyFill="1" applyBorder="1" applyAlignment="1" applyProtection="1">
      <alignment horizontal="left" vertical="center" wrapText="1"/>
      <protection locked="0"/>
    </xf>
    <xf numFmtId="0" fontId="0" fillId="13" borderId="13" xfId="0" applyFill="1" applyBorder="1" applyAlignment="1" applyProtection="1">
      <alignment horizontal="center" vertical="center"/>
      <protection locked="0" hidden="1"/>
    </xf>
    <xf numFmtId="0" fontId="0" fillId="13" borderId="14" xfId="0" applyFill="1" applyBorder="1" applyAlignment="1" applyProtection="1">
      <alignment horizontal="center" vertical="center"/>
      <protection locked="0" hidden="1"/>
    </xf>
    <xf numFmtId="0" fontId="0" fillId="13" borderId="9" xfId="0" applyFill="1" applyBorder="1" applyAlignment="1" applyProtection="1">
      <alignment horizontal="center" vertical="center"/>
      <protection locked="0" hidden="1"/>
    </xf>
    <xf numFmtId="0" fontId="0" fillId="11" borderId="0" xfId="0" applyFill="1" applyBorder="1" applyAlignment="1" applyProtection="1">
      <alignment horizontal="left" vertical="center" wrapText="1"/>
      <protection locked="0"/>
    </xf>
    <xf numFmtId="0" fontId="1" fillId="0" borderId="1" xfId="0" applyFont="1" applyBorder="1" applyAlignment="1">
      <alignment horizontal="center" vertical="center" wrapText="1"/>
    </xf>
    <xf numFmtId="0" fontId="1" fillId="0" borderId="3" xfId="0" applyFont="1" applyBorder="1" applyAlignment="1">
      <alignment horizontal="center" vertical="center"/>
    </xf>
    <xf numFmtId="0" fontId="0" fillId="11" borderId="8" xfId="0" applyFill="1" applyBorder="1" applyAlignment="1" applyProtection="1">
      <alignment horizontal="left" vertical="center" wrapText="1"/>
      <protection locked="0"/>
    </xf>
    <xf numFmtId="0" fontId="0" fillId="11" borderId="10" xfId="0" applyFill="1" applyBorder="1" applyAlignment="1" applyProtection="1">
      <alignment horizontal="left" vertical="center" wrapText="1"/>
      <protection locked="0"/>
    </xf>
    <xf numFmtId="0" fontId="0" fillId="0" borderId="3" xfId="0" applyBorder="1" applyAlignment="1">
      <alignment horizontal="center" vertical="center"/>
    </xf>
    <xf numFmtId="0" fontId="13" fillId="0" borderId="22" xfId="0" applyFont="1" applyBorder="1" applyAlignment="1">
      <alignment horizontal="center" vertical="center" wrapText="1"/>
    </xf>
    <xf numFmtId="0" fontId="28" fillId="0" borderId="0" xfId="0" applyFont="1" applyAlignment="1">
      <alignment horizontal="center" vertical="center"/>
    </xf>
    <xf numFmtId="0" fontId="29" fillId="0" borderId="0" xfId="0" applyFont="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29" fillId="0" borderId="0" xfId="0" applyFont="1" applyAlignment="1">
      <alignment horizontal="center" vertical="center"/>
    </xf>
    <xf numFmtId="0" fontId="29" fillId="14" borderId="0" xfId="0" applyFont="1" applyFill="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22" fillId="0" borderId="11" xfId="5" applyFont="1" applyBorder="1" applyAlignment="1" applyProtection="1">
      <alignment horizontal="center" vertical="center" wrapText="1"/>
      <protection locked="0"/>
    </xf>
    <xf numFmtId="0" fontId="22" fillId="0" borderId="0" xfId="5" applyFont="1" applyBorder="1" applyAlignment="1" applyProtection="1">
      <alignment horizontal="center" vertical="center" wrapText="1"/>
      <protection locked="0"/>
    </xf>
    <xf numFmtId="0" fontId="22" fillId="0" borderId="11" xfId="5" applyNumberFormat="1" applyFont="1" applyBorder="1" applyAlignment="1" applyProtection="1">
      <alignment horizontal="center" vertical="center" wrapText="1"/>
      <protection locked="0"/>
    </xf>
    <xf numFmtId="0" fontId="23" fillId="0" borderId="6" xfId="0" applyFont="1" applyBorder="1" applyAlignment="1" applyProtection="1">
      <alignment horizontal="left" vertical="center" wrapText="1"/>
      <protection locked="0"/>
    </xf>
    <xf numFmtId="0" fontId="24" fillId="0" borderId="5" xfId="0" applyFont="1" applyBorder="1" applyAlignment="1" applyProtection="1">
      <alignment horizontal="left" vertical="center" wrapText="1"/>
      <protection locked="0"/>
    </xf>
    <xf numFmtId="0" fontId="1" fillId="0" borderId="0" xfId="0" applyFont="1" applyFill="1" applyAlignment="1">
      <alignment horizontal="center" vertical="center"/>
    </xf>
    <xf numFmtId="0" fontId="6" fillId="0" borderId="0" xfId="0" applyFont="1" applyFill="1" applyAlignment="1" applyProtection="1">
      <alignment horizontal="left" vertical="center" wrapText="1"/>
      <protection locked="0"/>
    </xf>
    <xf numFmtId="0" fontId="0" fillId="0" borderId="0" xfId="0" applyFill="1" applyAlignment="1">
      <alignment horizontal="center" vertical="center"/>
    </xf>
    <xf numFmtId="0" fontId="22" fillId="0" borderId="10" xfId="5" applyFont="1" applyBorder="1" applyAlignment="1" applyProtection="1">
      <alignment horizontal="center" vertical="center" wrapText="1"/>
      <protection locked="0"/>
    </xf>
    <xf numFmtId="0" fontId="24" fillId="0" borderId="12" xfId="0" applyFont="1" applyBorder="1" applyAlignment="1" applyProtection="1">
      <alignment horizontal="left" vertical="center" wrapText="1"/>
      <protection locked="0"/>
    </xf>
    <xf numFmtId="49" fontId="0" fillId="0" borderId="0" xfId="0" applyNumberFormat="1" applyFill="1" applyAlignment="1">
      <alignment horizontal="center" vertical="center"/>
    </xf>
    <xf numFmtId="0" fontId="0" fillId="0" borderId="0" xfId="0" applyAlignment="1">
      <alignment horizontal="center" wrapText="1"/>
    </xf>
    <xf numFmtId="0" fontId="7" fillId="0" borderId="0" xfId="0" applyFont="1" applyBorder="1" applyAlignment="1">
      <alignment horizontal="left" wrapText="1"/>
    </xf>
    <xf numFmtId="0" fontId="7" fillId="0" borderId="5" xfId="0" applyFont="1" applyBorder="1" applyAlignment="1">
      <alignment horizontal="left"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11" fillId="0" borderId="0" xfId="0" applyFont="1" applyBorder="1" applyAlignment="1">
      <alignment horizontal="right" wrapText="1"/>
    </xf>
    <xf numFmtId="0" fontId="8" fillId="0" borderId="10" xfId="0" applyFont="1" applyBorder="1" applyAlignment="1">
      <alignment horizontal="right" wrapText="1"/>
    </xf>
    <xf numFmtId="0" fontId="8" fillId="0" borderId="0" xfId="0" applyFont="1" applyBorder="1" applyAlignment="1">
      <alignment horizontal="right" wrapText="1"/>
    </xf>
    <xf numFmtId="0" fontId="10" fillId="0" borderId="6" xfId="0" applyFont="1" applyBorder="1" applyAlignment="1">
      <alignment horizontal="left" vertical="justify" wrapText="1"/>
    </xf>
    <xf numFmtId="0" fontId="10" fillId="0" borderId="5" xfId="0" applyFont="1" applyBorder="1" applyAlignment="1">
      <alignment horizontal="left" vertical="justify" wrapText="1"/>
    </xf>
    <xf numFmtId="0" fontId="10" fillId="0" borderId="12" xfId="0" applyFont="1" applyBorder="1" applyAlignment="1">
      <alignment horizontal="left" vertical="justify" wrapText="1"/>
    </xf>
    <xf numFmtId="0" fontId="0" fillId="0" borderId="11" xfId="0" applyBorder="1" applyAlignment="1">
      <alignment horizontal="center" wrapText="1"/>
    </xf>
    <xf numFmtId="0" fontId="0" fillId="0" borderId="0" xfId="0" applyBorder="1" applyAlignment="1">
      <alignment horizontal="center" wrapText="1"/>
    </xf>
    <xf numFmtId="0" fontId="0" fillId="0" borderId="10" xfId="0" applyBorder="1" applyAlignment="1">
      <alignment horizontal="center" wrapText="1"/>
    </xf>
    <xf numFmtId="0" fontId="31" fillId="15" borderId="7" xfId="0" applyFont="1" applyFill="1" applyBorder="1" applyAlignment="1" applyProtection="1">
      <alignment horizontal="center" vertical="center" wrapText="1"/>
      <protection hidden="1"/>
    </xf>
    <xf numFmtId="0" fontId="31" fillId="15" borderId="4" xfId="0" applyFont="1" applyFill="1" applyBorder="1" applyAlignment="1" applyProtection="1">
      <alignment horizontal="center" vertical="center" wrapText="1"/>
      <protection hidden="1"/>
    </xf>
    <xf numFmtId="0" fontId="31" fillId="15" borderId="8" xfId="0" applyFont="1" applyFill="1" applyBorder="1" applyAlignment="1" applyProtection="1">
      <alignment horizontal="center" vertical="center" wrapText="1"/>
      <protection hidden="1"/>
    </xf>
    <xf numFmtId="0" fontId="31" fillId="15" borderId="11" xfId="0" applyFont="1" applyFill="1" applyBorder="1" applyAlignment="1" applyProtection="1">
      <alignment horizontal="center" vertical="center" wrapText="1"/>
      <protection hidden="1"/>
    </xf>
    <xf numFmtId="0" fontId="31" fillId="15" borderId="0" xfId="0" applyFont="1" applyFill="1" applyBorder="1" applyAlignment="1" applyProtection="1">
      <alignment horizontal="center" vertical="center" wrapText="1"/>
      <protection hidden="1"/>
    </xf>
    <xf numFmtId="0" fontId="31" fillId="15" borderId="10" xfId="0" applyFont="1" applyFill="1" applyBorder="1" applyAlignment="1" applyProtection="1">
      <alignment horizontal="center" vertical="center" wrapText="1"/>
      <protection hidden="1"/>
    </xf>
    <xf numFmtId="0" fontId="31" fillId="15" borderId="6" xfId="0" applyFont="1" applyFill="1" applyBorder="1" applyAlignment="1" applyProtection="1">
      <alignment horizontal="center" vertical="center" wrapText="1"/>
      <protection hidden="1"/>
    </xf>
    <xf numFmtId="0" fontId="31" fillId="15" borderId="5" xfId="0" applyFont="1" applyFill="1" applyBorder="1" applyAlignment="1" applyProtection="1">
      <alignment horizontal="center" vertical="center" wrapText="1"/>
      <protection hidden="1"/>
    </xf>
    <xf numFmtId="0" fontId="31" fillId="15" borderId="12" xfId="0" applyFont="1" applyFill="1" applyBorder="1" applyAlignment="1" applyProtection="1">
      <alignment horizontal="center" vertical="center" wrapText="1"/>
      <protection hidden="1"/>
    </xf>
    <xf numFmtId="0" fontId="0" fillId="11" borderId="1" xfId="0" applyFill="1" applyBorder="1" applyAlignment="1" applyProtection="1">
      <alignment horizontal="center" vertical="center"/>
      <protection locked="0"/>
    </xf>
    <xf numFmtId="0" fontId="0" fillId="11" borderId="3" xfId="0" applyFill="1" applyBorder="1" applyAlignment="1" applyProtection="1">
      <alignment horizontal="center" vertical="center"/>
      <protection locked="0"/>
    </xf>
    <xf numFmtId="164" fontId="0" fillId="11" borderId="5" xfId="0" applyNumberFormat="1" applyFill="1" applyBorder="1" applyAlignment="1" applyProtection="1">
      <alignment horizontal="center" vertical="center"/>
      <protection locked="0"/>
    </xf>
    <xf numFmtId="164" fontId="0" fillId="11" borderId="12" xfId="0" applyNumberFormat="1" applyFill="1" applyBorder="1" applyAlignment="1" applyProtection="1">
      <alignment horizontal="center" vertical="center"/>
      <protection locked="0"/>
    </xf>
    <xf numFmtId="0" fontId="33" fillId="13" borderId="7" xfId="0" applyFont="1" applyFill="1" applyBorder="1" applyAlignment="1" applyProtection="1">
      <alignment horizontal="center" vertical="center" wrapText="1"/>
      <protection hidden="1"/>
    </xf>
    <xf numFmtId="0" fontId="33" fillId="13" borderId="4" xfId="0" applyFont="1" applyFill="1" applyBorder="1" applyAlignment="1" applyProtection="1">
      <alignment horizontal="center" vertical="center" wrapText="1"/>
      <protection hidden="1"/>
    </xf>
    <xf numFmtId="0" fontId="33" fillId="13" borderId="8" xfId="0" applyFont="1" applyFill="1" applyBorder="1" applyAlignment="1" applyProtection="1">
      <alignment horizontal="center" vertical="center" wrapText="1"/>
      <protection hidden="1"/>
    </xf>
    <xf numFmtId="0" fontId="33" fillId="13" borderId="11" xfId="0" applyFont="1" applyFill="1" applyBorder="1" applyAlignment="1" applyProtection="1">
      <alignment horizontal="center" vertical="center" wrapText="1"/>
      <protection hidden="1"/>
    </xf>
    <xf numFmtId="0" fontId="33" fillId="13" borderId="0" xfId="0" applyFont="1" applyFill="1" applyBorder="1" applyAlignment="1" applyProtection="1">
      <alignment horizontal="center" vertical="center" wrapText="1"/>
      <protection hidden="1"/>
    </xf>
    <xf numFmtId="0" fontId="33" fillId="13" borderId="10" xfId="0" applyFont="1" applyFill="1" applyBorder="1" applyAlignment="1" applyProtection="1">
      <alignment horizontal="center" vertical="center" wrapText="1"/>
      <protection hidden="1"/>
    </xf>
    <xf numFmtId="0" fontId="33" fillId="13" borderId="6" xfId="0" applyFont="1" applyFill="1" applyBorder="1" applyAlignment="1" applyProtection="1">
      <alignment horizontal="center" vertical="center" wrapText="1"/>
      <protection hidden="1"/>
    </xf>
    <xf numFmtId="0" fontId="33" fillId="13" borderId="5" xfId="0" applyFont="1" applyFill="1" applyBorder="1" applyAlignment="1" applyProtection="1">
      <alignment horizontal="center" vertical="center" wrapText="1"/>
      <protection hidden="1"/>
    </xf>
    <xf numFmtId="0" fontId="33" fillId="13" borderId="12" xfId="0" applyFont="1" applyFill="1" applyBorder="1" applyAlignment="1" applyProtection="1">
      <alignment horizontal="center" vertical="center" wrapText="1"/>
      <protection hidden="1"/>
    </xf>
    <xf numFmtId="0" fontId="32" fillId="15" borderId="7" xfId="0" applyFont="1" applyFill="1" applyBorder="1" applyAlignment="1" applyProtection="1">
      <alignment horizontal="center" vertical="center" wrapText="1"/>
      <protection hidden="1"/>
    </xf>
    <xf numFmtId="0" fontId="32" fillId="15" borderId="8" xfId="0" applyFont="1" applyFill="1" applyBorder="1" applyAlignment="1" applyProtection="1">
      <alignment horizontal="center" vertical="center" wrapText="1"/>
      <protection hidden="1"/>
    </xf>
    <xf numFmtId="0" fontId="32" fillId="15" borderId="11" xfId="0" applyFont="1" applyFill="1" applyBorder="1" applyAlignment="1" applyProtection="1">
      <alignment horizontal="center" vertical="center" wrapText="1"/>
      <protection hidden="1"/>
    </xf>
    <xf numFmtId="0" fontId="32" fillId="15" borderId="10" xfId="0" applyFont="1" applyFill="1" applyBorder="1" applyAlignment="1" applyProtection="1">
      <alignment horizontal="center" vertical="center" wrapText="1"/>
      <protection hidden="1"/>
    </xf>
    <xf numFmtId="0" fontId="32" fillId="15" borderId="6" xfId="0" applyFont="1" applyFill="1" applyBorder="1" applyAlignment="1" applyProtection="1">
      <alignment horizontal="center" vertical="center" wrapText="1"/>
      <protection hidden="1"/>
    </xf>
    <xf numFmtId="0" fontId="32" fillId="15" borderId="12" xfId="0" applyFont="1" applyFill="1" applyBorder="1" applyAlignment="1" applyProtection="1">
      <alignment horizontal="center" vertical="center" wrapText="1"/>
      <protection hidden="1"/>
    </xf>
    <xf numFmtId="0" fontId="14" fillId="6" borderId="7" xfId="0" applyFont="1" applyFill="1" applyBorder="1" applyAlignment="1" applyProtection="1">
      <alignment horizontal="center" vertical="center" wrapText="1"/>
      <protection hidden="1"/>
    </xf>
    <xf numFmtId="0" fontId="14" fillId="6" borderId="8" xfId="0" applyFont="1" applyFill="1" applyBorder="1" applyAlignment="1" applyProtection="1">
      <alignment horizontal="center" vertical="center" wrapText="1"/>
      <protection hidden="1"/>
    </xf>
    <xf numFmtId="0" fontId="0" fillId="11" borderId="1" xfId="0" applyFill="1" applyBorder="1" applyAlignment="1" applyProtection="1">
      <alignment horizontal="center" vertical="center"/>
      <protection hidden="1"/>
    </xf>
    <xf numFmtId="0" fontId="0" fillId="11" borderId="3" xfId="0" applyFill="1" applyBorder="1" applyAlignment="1" applyProtection="1">
      <alignment horizontal="center" vertical="center"/>
      <protection hidden="1"/>
    </xf>
    <xf numFmtId="164" fontId="0" fillId="11" borderId="1" xfId="0" applyNumberFormat="1" applyFill="1" applyBorder="1" applyAlignment="1" applyProtection="1">
      <alignment horizontal="center" vertical="center"/>
      <protection hidden="1"/>
    </xf>
    <xf numFmtId="164" fontId="0" fillId="11" borderId="3" xfId="0" applyNumberFormat="1" applyFill="1" applyBorder="1" applyAlignment="1" applyProtection="1">
      <alignment horizontal="center" vertical="center"/>
      <protection hidden="1"/>
    </xf>
    <xf numFmtId="0" fontId="0" fillId="0" borderId="0" xfId="0" applyFont="1" applyAlignment="1">
      <alignment horizontal="left" vertical="center" wrapText="1"/>
    </xf>
    <xf numFmtId="0" fontId="12" fillId="0" borderId="0" xfId="5" applyAlignment="1">
      <alignment horizontal="left" vertical="center"/>
    </xf>
    <xf numFmtId="0" fontId="34" fillId="0" borderId="4" xfId="0" applyFont="1" applyBorder="1" applyAlignment="1">
      <alignment horizontal="left" wrapText="1"/>
    </xf>
    <xf numFmtId="0" fontId="34" fillId="0" borderId="8" xfId="0" applyFont="1" applyBorder="1" applyAlignment="1">
      <alignment horizontal="left" wrapText="1"/>
    </xf>
  </cellXfs>
  <cellStyles count="8">
    <cellStyle name="40% - Èmfasi1" xfId="7" builtinId="31"/>
    <cellStyle name="Bé" xfId="1" builtinId="26"/>
    <cellStyle name="Enllaç" xfId="5" builtinId="8"/>
    <cellStyle name="Incorrecte" xfId="2" builtinId="27"/>
    <cellStyle name="Neutral" xfId="3" builtinId="28"/>
    <cellStyle name="Normal" xfId="0" builtinId="0"/>
    <cellStyle name="Normal 2" xfId="4"/>
    <cellStyle name="Nota" xfId="6" builtinId="10"/>
  </cellStyles>
  <dxfs count="322">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font>
        <b val="0"/>
        <i val="0"/>
        <strike val="0"/>
        <condense val="0"/>
        <extend val="0"/>
        <outline val="0"/>
        <shadow val="0"/>
        <u/>
        <vertAlign val="baseline"/>
        <sz val="11"/>
        <color theme="10"/>
        <name val="Calibri"/>
        <scheme val="minor"/>
      </font>
      <border diagonalUp="0" diagonalDown="0">
        <left/>
        <right style="thin">
          <color theme="7" tint="0.39997558519241921"/>
        </right>
        <top style="thin">
          <color theme="7" tint="0.39997558519241921"/>
        </top>
        <bottom style="thin">
          <color theme="7" tint="0.39997558519241921"/>
        </bottom>
        <vertical/>
        <horizontal/>
      </border>
    </dxf>
    <dxf>
      <font>
        <b val="0"/>
        <i val="0"/>
        <strike val="0"/>
        <condense val="0"/>
        <extend val="0"/>
        <outline val="0"/>
        <shadow val="0"/>
        <u val="none"/>
        <vertAlign val="baseline"/>
        <sz val="11"/>
        <color theme="1"/>
        <name val="Calibri"/>
        <scheme val="minor"/>
      </font>
      <border diagonalUp="0" diagonalDown="0">
        <left style="thin">
          <color theme="7" tint="0.39997558519241921"/>
        </left>
        <right/>
        <top style="thin">
          <color theme="7" tint="0.39997558519241921"/>
        </top>
        <bottom style="thin">
          <color theme="7" tint="0.39997558519241921"/>
        </bottom>
        <vertical/>
        <horizontal/>
      </border>
    </dxf>
    <dxf>
      <border outline="0">
        <bottom style="thin">
          <color rgb="FFFFD966"/>
        </bottom>
      </border>
    </dxf>
    <dxf>
      <numFmt numFmtId="0" formatCode="General"/>
    </dxf>
    <dxf>
      <font>
        <b val="0"/>
        <i val="0"/>
        <strike val="0"/>
        <condense val="0"/>
        <extend val="0"/>
        <outline val="0"/>
        <shadow val="0"/>
        <u/>
        <vertAlign val="baseline"/>
        <sz val="11"/>
        <color theme="10"/>
        <name val="Calibri"/>
        <scheme val="minor"/>
      </font>
      <border diagonalUp="0" diagonalDown="0">
        <left/>
        <right style="thin">
          <color theme="7" tint="0.39997558519241921"/>
        </right>
        <top style="thin">
          <color theme="7" tint="0.39997558519241921"/>
        </top>
        <bottom style="thin">
          <color theme="7" tint="0.39997558519241921"/>
        </bottom>
        <vertical/>
        <horizontal/>
      </border>
    </dxf>
    <dxf>
      <font>
        <b val="0"/>
        <i val="0"/>
        <strike val="0"/>
        <condense val="0"/>
        <extend val="0"/>
        <outline val="0"/>
        <shadow val="0"/>
        <u val="none"/>
        <vertAlign val="baseline"/>
        <sz val="11"/>
        <color theme="1"/>
        <name val="Calibri"/>
        <scheme val="minor"/>
      </font>
      <border diagonalUp="0" diagonalDown="0">
        <left style="thin">
          <color theme="7" tint="0.39997558519241921"/>
        </left>
        <right/>
        <top style="thin">
          <color theme="7" tint="0.39997558519241921"/>
        </top>
        <bottom style="thin">
          <color theme="7" tint="0.39997558519241921"/>
        </bottom>
        <vertical/>
        <horizontal/>
      </border>
    </dxf>
    <dxf>
      <border outline="0">
        <bottom style="thin">
          <color theme="7" tint="0.39997558519241921"/>
        </bottom>
      </border>
    </dxf>
    <dxf>
      <font>
        <b/>
      </font>
    </dxf>
    <dxf>
      <font>
        <b/>
        <strike val="0"/>
        <outline val="0"/>
        <shadow val="0"/>
        <u val="none"/>
        <vertAlign val="baseline"/>
        <sz val="12"/>
        <color theme="1"/>
        <name val="Calibri"/>
        <scheme val="minor"/>
      </font>
      <alignment horizontal="center" vertical="center" textRotation="0" wrapText="0" indent="0" justifyLastLine="0" shrinkToFit="0" readingOrder="0"/>
    </dxf>
    <dxf>
      <alignment horizontal="left" vertical="center" textRotation="0" wrapText="1" indent="0" justifyLastLine="0" shrinkToFit="0" readingOrder="0"/>
      <protection locked="0" hidden="0"/>
    </dxf>
    <dxf>
      <alignment horizontal="left" vertical="center" textRotation="0" wrapText="1" indent="0" justifyLastLine="0" shrinkToFit="0" readingOrder="0"/>
      <protection locked="1" hidden="1"/>
    </dxf>
    <dxf>
      <numFmt numFmtId="0" formatCode="General"/>
      <alignment horizontal="center" vertical="center" textRotation="0" wrapText="0" indent="0" justifyLastLine="0" shrinkToFit="0" readingOrder="0"/>
      <protection locked="1" hidden="1"/>
    </dxf>
    <dxf>
      <alignment horizontal="left" vertical="center" textRotation="0" wrapText="1" indent="0" justifyLastLine="0" shrinkToFit="0" readingOrder="0"/>
      <protection locked="1" hidden="1"/>
    </dxf>
    <dxf>
      <alignment horizontal="center" vertical="center" textRotation="0" wrapText="1" indent="0" justifyLastLine="0" shrinkToFit="0" readingOrder="0"/>
      <protection locked="1" hidden="1"/>
    </dxf>
    <dxf>
      <border outline="0">
        <top style="medium">
          <color rgb="FF000000"/>
        </top>
      </border>
    </dxf>
    <dxf>
      <protection locked="1" hidden="1"/>
    </dxf>
    <dxf>
      <border outline="0">
        <bottom style="medium">
          <color rgb="FF000000"/>
        </bottom>
      </border>
    </dxf>
    <dxf>
      <protection locked="1" hidden="1"/>
    </dxf>
    <dxf>
      <font>
        <color theme="0"/>
      </font>
      <fill>
        <patternFill patternType="none">
          <bgColor auto="1"/>
        </patternFill>
      </fill>
      <border>
        <left/>
        <right/>
        <top/>
        <bottom/>
      </border>
    </dxf>
    <dxf>
      <fill>
        <patternFill>
          <bgColor rgb="FFFF0000"/>
        </patternFill>
      </fill>
    </dxf>
    <dxf>
      <fill>
        <patternFill>
          <bgColor rgb="FFFFC000"/>
        </patternFill>
      </fill>
    </dxf>
    <dxf>
      <fill>
        <patternFill>
          <bgColor rgb="FF00B050"/>
        </patternFill>
      </fill>
    </dxf>
    <dxf>
      <fill>
        <patternFill>
          <bgColor theme="9" tint="0.59996337778862885"/>
        </patternFill>
      </fill>
    </dxf>
    <dxf>
      <fill>
        <patternFill>
          <bgColor rgb="FFFF9B9B"/>
        </patternFill>
      </fill>
    </dxf>
    <dxf>
      <numFmt numFmtId="0" formatCode="General"/>
      <protection locked="1" hidden="1"/>
    </dxf>
    <dxf>
      <alignment horizontal="center" vertical="center" textRotation="0" wrapText="1" indent="0" justifyLastLine="0" shrinkToFit="0" readingOrder="0"/>
      <protection locked="1" hidden="1"/>
    </dxf>
    <dxf>
      <border outline="0">
        <top style="medium">
          <color indexed="64"/>
        </top>
      </border>
    </dxf>
    <dxf>
      <protection locked="1" hidden="1"/>
    </dxf>
    <dxf>
      <border outline="0">
        <bottom style="medium">
          <color indexed="64"/>
        </bottom>
      </border>
    </dxf>
    <dxf>
      <protection locked="1" hidden="1"/>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ont>
        <b val="0"/>
        <i/>
        <strike val="0"/>
        <condense val="0"/>
        <extend val="0"/>
        <outline val="0"/>
        <shadow val="0"/>
        <u val="none"/>
        <vertAlign val="baseline"/>
        <sz val="11"/>
        <color theme="1"/>
        <name val="Calibri"/>
        <scheme val="minor"/>
      </font>
      <alignment horizontal="left" vertical="center" textRotation="0" wrapText="1" indent="0" justifyLastLine="0" shrinkToFit="0" readingOrder="0"/>
      <protection locked="0" hidden="0"/>
    </dxf>
    <dxf>
      <font>
        <b val="0"/>
        <i/>
        <strike val="0"/>
        <condense val="0"/>
        <extend val="0"/>
        <outline val="0"/>
        <shadow val="0"/>
        <u val="none"/>
        <vertAlign val="baseline"/>
        <sz val="11"/>
        <color theme="1"/>
        <name val="Calibri"/>
        <scheme val="minor"/>
      </font>
      <alignment horizontal="left" vertical="center" textRotation="0" wrapText="1" indent="0" justifyLastLine="0" shrinkToFit="0" readingOrder="0"/>
      <protection locked="0" hidden="0"/>
    </dxf>
    <dxf>
      <font>
        <b val="0"/>
        <i/>
        <strike val="0"/>
        <condense val="0"/>
        <extend val="0"/>
        <outline val="0"/>
        <shadow val="0"/>
        <u val="none"/>
        <vertAlign val="baseline"/>
        <sz val="11"/>
        <color theme="1"/>
        <name val="Calibri"/>
        <scheme val="minor"/>
      </font>
      <alignment horizontal="left" vertical="center" textRotation="0" wrapText="1" indent="0" justifyLastLine="0" shrinkToFit="0" readingOrder="0"/>
      <protection locked="0" hidden="0"/>
    </dxf>
    <dxf>
      <font>
        <b val="0"/>
        <i/>
        <strike val="0"/>
        <condense val="0"/>
        <extend val="0"/>
        <outline val="0"/>
        <shadow val="0"/>
        <u val="none"/>
        <vertAlign val="baseline"/>
        <sz val="11"/>
        <color theme="1"/>
        <name val="Calibri"/>
        <scheme val="minor"/>
      </font>
      <alignment horizontal="left" vertical="center" textRotation="0" wrapText="1" indent="0" justifyLastLine="0" shrinkToFit="0" readingOrder="0"/>
      <protection locked="0" hidden="0"/>
    </dxf>
    <dxf>
      <font>
        <i/>
      </font>
      <alignment horizontal="left" vertical="center" textRotation="0" wrapText="1" indent="0" justifyLastLine="0" shrinkToFit="0" readingOrder="0"/>
      <protection locked="0" hidden="0"/>
    </dxf>
    <dxf>
      <alignment horizontal="left" vertical="center" textRotation="0" wrapText="1" indent="0" justifyLastLine="0" shrinkToFit="0" readingOrder="0"/>
      <protection locked="0" hidden="0"/>
    </dxf>
    <dxf>
      <alignment horizontal="center" vertical="center" textRotation="0" wrapText="0" indent="0" justifyLastLine="0" shrinkToFit="0" readingOrder="0"/>
    </dxf>
    <dxf>
      <alignment horizontal="general" vertical="center" textRotation="0" wrapText="1" indent="0" justifyLastLine="0" shrinkToFit="0" readingOrder="0"/>
    </dxf>
    <dxf>
      <alignment horizontal="center" vertical="center" textRotation="0" wrapText="1" indent="0" justifyLastLine="0" shrinkToFit="0" readingOrder="0"/>
    </dxf>
    <dxf>
      <border outline="0">
        <top style="medium">
          <color indexed="64"/>
        </top>
      </border>
    </dxf>
    <dxf>
      <border outline="0">
        <bottom style="medium">
          <color indexed="64"/>
        </bottom>
      </border>
    </dxf>
    <dxf>
      <font>
        <color theme="6"/>
      </font>
      <border>
        <left/>
        <right/>
        <top/>
        <bottom/>
      </border>
    </dxf>
    <dxf>
      <font>
        <color theme="6"/>
      </font>
      <border>
        <left/>
        <right/>
        <top/>
        <bottom/>
      </border>
    </dxf>
    <dxf>
      <fill>
        <patternFill>
          <bgColor rgb="FFFF9B9B"/>
        </patternFill>
      </fill>
    </dxf>
    <dxf>
      <fill>
        <patternFill>
          <bgColor theme="7" tint="0.59996337778862885"/>
        </patternFill>
      </fill>
    </dxf>
    <dxf>
      <fill>
        <patternFill>
          <bgColor theme="9" tint="0.59996337778862885"/>
        </patternFill>
      </fill>
    </dxf>
    <dxf>
      <fill>
        <patternFill>
          <bgColor rgb="FFFF0000"/>
        </patternFill>
      </fill>
    </dxf>
    <dxf>
      <fill>
        <patternFill>
          <bgColor rgb="FFFFC000"/>
        </patternFill>
      </fill>
    </dxf>
    <dxf>
      <fill>
        <patternFill>
          <bgColor rgb="FF00B050"/>
        </patternFill>
      </fill>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ont>
        <i/>
      </font>
      <alignment horizontal="left" vertical="center" textRotation="0" wrapText="1" indent="0" justifyLastLine="0" shrinkToFit="0" readingOrder="0"/>
      <protection locked="0" hidden="0"/>
    </dxf>
    <dxf>
      <alignment horizontal="left" vertical="center" textRotation="0" wrapText="1" indent="0" justifyLastLine="0" shrinkToFit="0" readingOrder="0"/>
      <protection locked="0" hidden="0"/>
    </dxf>
    <dxf>
      <alignment horizontal="center" vertical="center" textRotation="0" wrapText="0" indent="0" justifyLastLine="0" shrinkToFit="0" readingOrder="0"/>
    </dxf>
    <dxf>
      <alignment horizontal="left" vertical="center" textRotation="0" wrapText="1" indent="0" justifyLastLine="0" shrinkToFit="0" readingOrder="0"/>
    </dxf>
    <dxf>
      <alignment horizontal="center" vertical="center" textRotation="0" wrapText="1" indent="0" justifyLastLine="0" shrinkToFit="0" readingOrder="0"/>
    </dxf>
    <dxf>
      <border outline="0">
        <top style="medium">
          <color indexed="64"/>
        </top>
      </border>
    </dxf>
    <dxf>
      <border outline="0">
        <bottom style="medium">
          <color indexed="64"/>
        </bottom>
      </border>
    </dxf>
    <dxf>
      <fill>
        <patternFill>
          <bgColor rgb="FFFF9B9B"/>
        </patternFill>
      </fill>
    </dxf>
    <dxf>
      <fill>
        <patternFill>
          <bgColor theme="7" tint="0.59996337778862885"/>
        </patternFill>
      </fill>
    </dxf>
    <dxf>
      <fill>
        <patternFill>
          <bgColor theme="9" tint="0.59996337778862885"/>
        </patternFill>
      </fill>
    </dxf>
    <dxf>
      <fill>
        <patternFill>
          <bgColor rgb="FFFF9B9B"/>
        </patternFill>
      </fill>
    </dxf>
    <dxf>
      <fill>
        <patternFill>
          <bgColor theme="7" tint="0.59996337778862885"/>
        </patternFill>
      </fill>
    </dxf>
    <dxf>
      <fill>
        <patternFill>
          <bgColor theme="9" tint="0.59996337778862885"/>
        </patternFill>
      </fill>
    </dxf>
    <dxf>
      <fill>
        <patternFill>
          <bgColor rgb="FFFF9B9B"/>
        </patternFill>
      </fill>
    </dxf>
    <dxf>
      <fill>
        <patternFill>
          <bgColor theme="7" tint="0.59996337778862885"/>
        </patternFill>
      </fill>
    </dxf>
    <dxf>
      <fill>
        <patternFill>
          <bgColor theme="9" tint="0.59996337778862885"/>
        </patternFill>
      </fill>
    </dxf>
    <dxf>
      <fill>
        <patternFill>
          <bgColor rgb="FFFF9B9B"/>
        </patternFill>
      </fill>
    </dxf>
    <dxf>
      <fill>
        <patternFill>
          <bgColor theme="7" tint="0.59996337778862885"/>
        </patternFill>
      </fill>
    </dxf>
    <dxf>
      <fill>
        <patternFill>
          <bgColor theme="9" tint="0.59996337778862885"/>
        </patternFill>
      </fill>
    </dxf>
    <dxf>
      <fill>
        <patternFill>
          <bgColor rgb="FFFF9B9B"/>
        </patternFill>
      </fill>
    </dxf>
    <dxf>
      <fill>
        <patternFill>
          <bgColor theme="7" tint="0.59996337778862885"/>
        </patternFill>
      </fill>
    </dxf>
    <dxf>
      <fill>
        <patternFill>
          <bgColor theme="9" tint="0.59996337778862885"/>
        </patternFill>
      </fill>
    </dxf>
    <dxf>
      <fill>
        <patternFill>
          <bgColor rgb="FFFF9B9B"/>
        </patternFill>
      </fill>
    </dxf>
    <dxf>
      <fill>
        <patternFill>
          <bgColor theme="7" tint="0.59996337778862885"/>
        </patternFill>
      </fill>
    </dxf>
    <dxf>
      <fill>
        <patternFill>
          <bgColor theme="9" tint="0.59996337778862885"/>
        </patternFill>
      </fill>
    </dxf>
    <dxf>
      <fill>
        <patternFill>
          <bgColor rgb="FFFF9B9B"/>
        </patternFill>
      </fill>
    </dxf>
    <dxf>
      <fill>
        <patternFill>
          <bgColor theme="7" tint="0.59996337778862885"/>
        </patternFill>
      </fill>
    </dxf>
    <dxf>
      <fill>
        <patternFill>
          <bgColor theme="9" tint="0.59996337778862885"/>
        </patternFill>
      </fill>
    </dxf>
    <dxf>
      <fill>
        <patternFill>
          <bgColor rgb="FFFF9B9B"/>
        </patternFill>
      </fill>
    </dxf>
    <dxf>
      <fill>
        <patternFill>
          <bgColor theme="7" tint="0.59996337778862885"/>
        </patternFill>
      </fill>
    </dxf>
    <dxf>
      <fill>
        <patternFill>
          <bgColor theme="9" tint="0.59996337778862885"/>
        </patternFill>
      </fill>
    </dxf>
    <dxf>
      <fill>
        <patternFill>
          <bgColor rgb="FFFF9B9B"/>
        </patternFill>
      </fill>
    </dxf>
    <dxf>
      <fill>
        <patternFill>
          <bgColor theme="7" tint="0.59996337778862885"/>
        </patternFill>
      </fill>
    </dxf>
    <dxf>
      <fill>
        <patternFill>
          <bgColor theme="9" tint="0.59996337778862885"/>
        </patternFill>
      </fill>
    </dxf>
    <dxf>
      <fill>
        <patternFill>
          <bgColor rgb="FFFF9B9B"/>
        </patternFill>
      </fill>
    </dxf>
    <dxf>
      <fill>
        <patternFill>
          <bgColor theme="7" tint="0.59996337778862885"/>
        </patternFill>
      </fill>
    </dxf>
    <dxf>
      <fill>
        <patternFill>
          <bgColor theme="9" tint="0.59996337778862885"/>
        </patternFill>
      </fill>
    </dxf>
    <dxf>
      <fill>
        <patternFill>
          <bgColor rgb="FFFF9B9B"/>
        </patternFill>
      </fill>
    </dxf>
    <dxf>
      <fill>
        <patternFill>
          <bgColor theme="7" tint="0.59996337778862885"/>
        </patternFill>
      </fill>
    </dxf>
    <dxf>
      <fill>
        <patternFill>
          <bgColor theme="9" tint="0.59996337778862885"/>
        </patternFill>
      </fill>
    </dxf>
    <dxf>
      <fill>
        <patternFill>
          <bgColor rgb="FFFF9B9B"/>
        </patternFill>
      </fill>
    </dxf>
    <dxf>
      <fill>
        <patternFill>
          <bgColor theme="7" tint="0.59996337778862885"/>
        </patternFill>
      </fill>
    </dxf>
    <dxf>
      <fill>
        <patternFill>
          <bgColor theme="9" tint="0.59996337778862885"/>
        </patternFill>
      </fill>
    </dxf>
    <dxf>
      <fill>
        <patternFill>
          <bgColor rgb="FFFF9B9B"/>
        </patternFill>
      </fill>
    </dxf>
    <dxf>
      <fill>
        <patternFill>
          <bgColor theme="7" tint="0.59996337778862885"/>
        </patternFill>
      </fill>
    </dxf>
    <dxf>
      <fill>
        <patternFill>
          <bgColor theme="9" tint="0.59996337778862885"/>
        </patternFill>
      </fill>
    </dxf>
    <dxf>
      <fill>
        <patternFill>
          <bgColor rgb="FFFF9B9B"/>
        </patternFill>
      </fill>
    </dxf>
    <dxf>
      <fill>
        <patternFill>
          <bgColor theme="7" tint="0.59996337778862885"/>
        </patternFill>
      </fill>
    </dxf>
    <dxf>
      <fill>
        <patternFill>
          <bgColor theme="9" tint="0.59996337778862885"/>
        </patternFill>
      </fill>
    </dxf>
    <dxf>
      <font>
        <color theme="6"/>
      </font>
      <border>
        <left/>
        <right/>
        <top/>
        <bottom/>
      </border>
    </dxf>
    <dxf>
      <font>
        <color theme="6"/>
      </font>
      <border>
        <left/>
        <right/>
        <top/>
        <bottom/>
      </border>
    </dxf>
    <dxf>
      <fill>
        <patternFill>
          <bgColor rgb="FFFF0000"/>
        </patternFill>
      </fill>
    </dxf>
    <dxf>
      <fill>
        <patternFill>
          <bgColor rgb="FFFFC000"/>
        </patternFill>
      </fill>
    </dxf>
    <dxf>
      <fill>
        <patternFill>
          <bgColor rgb="FF00B050"/>
        </patternFill>
      </fill>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ont>
        <i/>
      </font>
      <alignment horizontal="left" vertical="center" textRotation="0" wrapText="1" indent="0" justifyLastLine="0" shrinkToFit="0" readingOrder="0"/>
      <protection locked="0" hidden="0"/>
    </dxf>
    <dxf>
      <alignment horizontal="left" vertical="center" textRotation="0" wrapText="1" indent="0" justifyLastLine="0" shrinkToFit="0" readingOrder="0"/>
      <protection locked="0" hidden="0"/>
    </dxf>
    <dxf>
      <alignment horizontal="center" vertical="center" textRotation="0" wrapText="0" indent="0" justifyLastLine="0" shrinkToFit="0" readingOrder="0"/>
    </dxf>
    <dxf>
      <alignment horizontal="general" vertical="center" textRotation="0" wrapText="1" indent="0" justifyLastLine="0" shrinkToFit="0" readingOrder="0"/>
    </dxf>
    <dxf>
      <alignment horizontal="center" vertical="center" textRotation="0" wrapText="1" indent="0" justifyLastLine="0" shrinkToFit="0" readingOrder="0"/>
    </dxf>
    <dxf>
      <border outline="0">
        <top style="medium">
          <color indexed="64"/>
        </top>
      </border>
    </dxf>
    <dxf>
      <border outline="0">
        <bottom style="medium">
          <color indexed="64"/>
        </bottom>
      </border>
    </dxf>
    <dxf>
      <font>
        <color theme="6"/>
      </font>
      <border>
        <left/>
        <right/>
        <top/>
        <bottom/>
      </border>
    </dxf>
    <dxf>
      <font>
        <color theme="6"/>
      </font>
      <border>
        <left/>
        <right/>
        <top/>
        <bottom/>
      </border>
    </dxf>
    <dxf>
      <fill>
        <patternFill>
          <bgColor rgb="FFFF9B9B"/>
        </patternFill>
      </fill>
    </dxf>
    <dxf>
      <fill>
        <patternFill>
          <bgColor theme="7" tint="0.59996337778862885"/>
        </patternFill>
      </fill>
    </dxf>
    <dxf>
      <fill>
        <patternFill>
          <bgColor theme="9" tint="0.59996337778862885"/>
        </patternFill>
      </fill>
    </dxf>
    <dxf>
      <fill>
        <patternFill>
          <bgColor rgb="FFFF0000"/>
        </patternFill>
      </fill>
    </dxf>
    <dxf>
      <fill>
        <patternFill>
          <bgColor rgb="FFFFC000"/>
        </patternFill>
      </fill>
    </dxf>
    <dxf>
      <fill>
        <patternFill>
          <bgColor rgb="FF00B050"/>
        </patternFill>
      </fill>
    </dxf>
    <dxf>
      <alignment horizontal="left" vertical="center" textRotation="0" wrapText="1" indent="0" justifyLastLine="0" shrinkToFit="0" readingOrder="0"/>
      <protection locked="0" hidden="0"/>
    </dxf>
    <dxf>
      <alignment horizontal="left" vertical="center" textRotation="0" wrapText="1" indent="0" justifyLastLine="0" shrinkToFit="0" readingOrder="0"/>
      <protection locked="0" hidden="0"/>
    </dxf>
    <dxf>
      <alignment horizontal="center" vertical="center" textRotation="0" wrapText="0" indent="0" justifyLastLine="0" shrinkToFit="0" readingOrder="0"/>
    </dxf>
    <dxf>
      <alignment horizontal="general" vertical="center" textRotation="0" wrapText="1" indent="0" justifyLastLine="0" shrinkToFit="0" readingOrder="0"/>
    </dxf>
    <dxf>
      <alignment horizontal="center" vertical="center" textRotation="0" wrapText="1" indent="0" justifyLastLine="0" shrinkToFit="0" readingOrder="0"/>
    </dxf>
    <dxf>
      <border outline="0">
        <top style="medium">
          <color indexed="64"/>
        </top>
      </border>
    </dxf>
    <dxf>
      <border outline="0">
        <bottom style="medium">
          <color indexed="64"/>
        </bottom>
      </border>
    </dxf>
    <dxf>
      <fill>
        <patternFill>
          <bgColor rgb="FFFF9B9B"/>
        </patternFill>
      </fill>
    </dxf>
    <dxf>
      <fill>
        <patternFill>
          <bgColor theme="7" tint="0.59996337778862885"/>
        </patternFill>
      </fill>
    </dxf>
    <dxf>
      <fill>
        <patternFill>
          <bgColor theme="9" tint="0.59996337778862885"/>
        </patternFill>
      </fill>
    </dxf>
    <dxf>
      <fill>
        <patternFill>
          <bgColor rgb="FFFF0000"/>
        </patternFill>
      </fill>
    </dxf>
    <dxf>
      <fill>
        <patternFill>
          <bgColor rgb="FFFFC000"/>
        </patternFill>
      </fill>
    </dxf>
    <dxf>
      <fill>
        <patternFill>
          <bgColor rgb="FF00B050"/>
        </patternFill>
      </fill>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ont>
        <i/>
      </font>
      <alignment horizontal="left" vertical="center" textRotation="0" wrapText="1" indent="0" justifyLastLine="0" shrinkToFit="0" readingOrder="0"/>
      <protection locked="0" hidden="0"/>
    </dxf>
    <dxf>
      <alignment horizontal="left" vertical="center" textRotation="0" wrapText="0" indent="0" justifyLastLine="0" shrinkToFit="0" readingOrder="0"/>
      <protection locked="0" hidden="0"/>
    </dxf>
    <dxf>
      <alignment horizontal="center" vertical="center" textRotation="0" wrapText="0" indent="0" justifyLastLine="0" shrinkToFit="0" readingOrder="0"/>
    </dxf>
    <dxf>
      <alignment horizontal="left" vertical="center" textRotation="0" wrapText="1" indent="0" justifyLastLine="0" shrinkToFit="0" readingOrder="0"/>
    </dxf>
    <dxf>
      <alignment horizontal="center" vertical="center" textRotation="0" wrapText="1" indent="0" justifyLastLine="0" shrinkToFit="0" readingOrder="0"/>
    </dxf>
    <dxf>
      <border outline="0">
        <top style="medium">
          <color indexed="64"/>
        </top>
      </border>
    </dxf>
    <dxf>
      <border outline="0">
        <bottom style="medium">
          <color indexed="64"/>
        </bottom>
      </border>
    </dxf>
    <dxf>
      <font>
        <color theme="6"/>
      </font>
      <border>
        <left/>
        <right/>
        <top/>
        <bottom/>
      </border>
    </dxf>
    <dxf>
      <font>
        <color theme="6"/>
      </font>
      <border>
        <left/>
        <right/>
        <top/>
        <bottom/>
      </border>
    </dxf>
    <dxf>
      <fill>
        <patternFill>
          <bgColor rgb="FFFF9B9B"/>
        </patternFill>
      </fill>
    </dxf>
    <dxf>
      <fill>
        <patternFill>
          <bgColor theme="7" tint="0.59996337778862885"/>
        </patternFill>
      </fill>
    </dxf>
    <dxf>
      <fill>
        <patternFill>
          <bgColor theme="9" tint="0.59996337778862885"/>
        </patternFill>
      </fill>
    </dxf>
    <dxf>
      <fill>
        <patternFill>
          <bgColor rgb="FFFF0000"/>
        </patternFill>
      </fill>
    </dxf>
    <dxf>
      <fill>
        <patternFill>
          <bgColor rgb="FFFFC000"/>
        </patternFill>
      </fill>
    </dxf>
    <dxf>
      <fill>
        <patternFill>
          <bgColor rgb="FF00B050"/>
        </patternFill>
      </fill>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ont>
        <i/>
      </font>
      <alignment horizontal="left" vertical="center" textRotation="0" wrapText="1" indent="0" justifyLastLine="0" shrinkToFit="0" readingOrder="0"/>
      <protection locked="0" hidden="0"/>
    </dxf>
    <dxf>
      <alignment horizontal="left" vertical="center" textRotation="0" wrapText="1" indent="0" justifyLastLine="0" shrinkToFit="0" readingOrder="0"/>
      <protection locked="0" hidden="0"/>
    </dxf>
    <dxf>
      <alignment horizontal="center" vertical="center" textRotation="0" wrapText="0" indent="0" justifyLastLine="0" shrinkToFit="0" readingOrder="0"/>
    </dxf>
    <dxf>
      <alignment horizontal="center" vertical="center" textRotation="0" wrapText="1" indent="0" justifyLastLine="0" shrinkToFit="0" readingOrder="0"/>
    </dxf>
    <dxf>
      <border outline="0">
        <top style="medium">
          <color indexed="64"/>
        </top>
      </border>
    </dxf>
    <dxf>
      <border outline="0">
        <bottom style="medium">
          <color indexed="64"/>
        </bottom>
      </border>
    </dxf>
    <dxf>
      <font>
        <color theme="6"/>
      </font>
      <border>
        <left/>
        <right/>
        <top/>
        <bottom/>
      </border>
    </dxf>
    <dxf>
      <font>
        <color theme="6"/>
      </font>
      <border>
        <left/>
        <right/>
        <top/>
        <bottom/>
      </border>
    </dxf>
    <dxf>
      <fill>
        <patternFill>
          <bgColor rgb="FFFF9B9B"/>
        </patternFill>
      </fill>
    </dxf>
    <dxf>
      <fill>
        <patternFill>
          <bgColor theme="7" tint="0.59996337778862885"/>
        </patternFill>
      </fill>
    </dxf>
    <dxf>
      <fill>
        <patternFill>
          <bgColor theme="9" tint="0.59996337778862885"/>
        </patternFill>
      </fill>
    </dxf>
    <dxf>
      <fill>
        <patternFill>
          <bgColor rgb="FFFF0000"/>
        </patternFill>
      </fill>
    </dxf>
    <dxf>
      <fill>
        <patternFill>
          <bgColor rgb="FFFFC000"/>
        </patternFill>
      </fill>
    </dxf>
    <dxf>
      <fill>
        <patternFill>
          <bgColor rgb="FF00B050"/>
        </patternFill>
      </fill>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ont>
        <i/>
      </font>
      <alignment horizontal="left" vertical="center" textRotation="0" wrapText="1" indent="0" justifyLastLine="0" shrinkToFit="0" readingOrder="0"/>
      <protection locked="0" hidden="0"/>
    </dxf>
    <dxf>
      <alignment horizontal="left" vertical="center" textRotation="0" wrapText="1" indent="0" justifyLastLine="0" shrinkToFit="0" readingOrder="0"/>
      <protection locked="0" hidden="0"/>
    </dxf>
    <dxf>
      <alignment horizontal="center" vertical="center" textRotation="0" wrapText="0" indent="0" justifyLastLine="0" shrinkToFit="0" readingOrder="0"/>
    </dxf>
    <dxf>
      <alignment horizontal="general" vertical="center" textRotation="0" wrapText="1" indent="0" justifyLastLine="0" shrinkToFit="0" readingOrder="0"/>
    </dxf>
    <dxf>
      <alignment horizontal="center" vertical="center" textRotation="0" wrapText="1" indent="0" justifyLastLine="0" shrinkToFit="0" readingOrder="0"/>
    </dxf>
    <dxf>
      <border outline="0">
        <top style="medium">
          <color indexed="64"/>
        </top>
      </border>
    </dxf>
    <dxf>
      <border outline="0">
        <bottom style="medium">
          <color indexed="64"/>
        </bottom>
      </border>
    </dxf>
    <dxf>
      <font>
        <color theme="6"/>
      </font>
      <border>
        <left/>
        <right/>
        <top/>
        <bottom/>
      </border>
    </dxf>
    <dxf>
      <font>
        <color theme="6"/>
      </font>
      <border>
        <left/>
        <right/>
        <top/>
        <bottom/>
      </border>
    </dxf>
    <dxf>
      <fill>
        <patternFill>
          <bgColor rgb="FFFF9B9B"/>
        </patternFill>
      </fill>
    </dxf>
    <dxf>
      <fill>
        <patternFill>
          <bgColor theme="7" tint="0.59996337778862885"/>
        </patternFill>
      </fill>
    </dxf>
    <dxf>
      <fill>
        <patternFill>
          <bgColor theme="9" tint="0.59996337778862885"/>
        </patternFill>
      </fill>
    </dxf>
    <dxf>
      <fill>
        <patternFill>
          <bgColor rgb="FFFF0000"/>
        </patternFill>
      </fill>
    </dxf>
    <dxf>
      <fill>
        <patternFill>
          <bgColor rgb="FFFFC000"/>
        </patternFill>
      </fill>
    </dxf>
    <dxf>
      <fill>
        <patternFill>
          <bgColor rgb="FF00B050"/>
        </patternFill>
      </fill>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ont>
        <i/>
      </font>
      <alignment horizontal="left" vertical="center" textRotation="0" wrapText="1" indent="0" justifyLastLine="0" shrinkToFit="0" readingOrder="0"/>
      <protection locked="0" hidden="0"/>
    </dxf>
    <dxf>
      <alignment horizontal="left" vertical="center" textRotation="0" wrapText="1" indent="0" justifyLastLine="0" shrinkToFit="0" readingOrder="0"/>
      <protection locked="0" hidden="0"/>
    </dxf>
    <dxf>
      <alignment horizontal="center" vertical="center" textRotation="0" wrapText="0" indent="0" justifyLastLine="0" shrinkToFit="0" readingOrder="0"/>
    </dxf>
    <dxf>
      <alignment horizontal="general" vertical="center" textRotation="0" wrapText="1" indent="0" justifyLastLine="0" shrinkToFit="0" readingOrder="0"/>
    </dxf>
    <dxf>
      <alignment horizontal="center" vertical="center" textRotation="0" wrapText="1" indent="0" justifyLastLine="0" shrinkToFit="0" readingOrder="0"/>
    </dxf>
    <dxf>
      <border outline="0">
        <top style="medium">
          <color indexed="64"/>
        </top>
      </border>
    </dxf>
    <dxf>
      <border outline="0">
        <bottom style="medium">
          <color indexed="64"/>
        </bottom>
      </border>
    </dxf>
    <dxf>
      <font>
        <color theme="6"/>
      </font>
      <border>
        <left/>
        <right/>
        <top/>
        <bottom/>
      </border>
    </dxf>
    <dxf>
      <font>
        <color theme="6"/>
      </font>
      <border>
        <left/>
        <right/>
        <top/>
        <bottom/>
      </border>
    </dxf>
    <dxf>
      <fill>
        <patternFill>
          <bgColor rgb="FFFF9B9B"/>
        </patternFill>
      </fill>
    </dxf>
    <dxf>
      <fill>
        <patternFill>
          <bgColor theme="7" tint="0.59996337778862885"/>
        </patternFill>
      </fill>
    </dxf>
    <dxf>
      <fill>
        <patternFill>
          <bgColor theme="9" tint="0.59996337778862885"/>
        </patternFill>
      </fill>
    </dxf>
    <dxf>
      <fill>
        <patternFill>
          <bgColor rgb="FFFF0000"/>
        </patternFill>
      </fill>
    </dxf>
    <dxf>
      <fill>
        <patternFill>
          <bgColor rgb="FFFFC000"/>
        </patternFill>
      </fill>
    </dxf>
    <dxf>
      <fill>
        <patternFill>
          <bgColor rgb="FF00B050"/>
        </patternFill>
      </fill>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ont>
        <i/>
      </font>
      <alignment horizontal="left" vertical="center" textRotation="0" wrapText="1" indent="0" justifyLastLine="0" shrinkToFit="0" readingOrder="0"/>
      <protection locked="0" hidden="0"/>
    </dxf>
    <dxf>
      <alignment horizontal="left" vertical="center" textRotation="0" wrapText="1" indent="0" justifyLastLine="0" shrinkToFit="0" readingOrder="0"/>
      <protection locked="0" hidden="0"/>
    </dxf>
    <dxf>
      <alignment horizontal="center" vertical="center" textRotation="0" wrapText="0" indent="0" justifyLastLine="0" shrinkToFit="0" readingOrder="0"/>
    </dxf>
    <dxf>
      <alignment horizontal="left" vertical="center" textRotation="0" wrapText="1" indent="0" justifyLastLine="0" shrinkToFit="0" readingOrder="0"/>
    </dxf>
    <dxf>
      <alignment horizontal="center" vertical="center" textRotation="0" wrapText="1" indent="0" justifyLastLine="0" shrinkToFit="0" readingOrder="0"/>
    </dxf>
    <dxf>
      <border outline="0">
        <top style="medium">
          <color indexed="64"/>
        </top>
      </border>
    </dxf>
    <dxf>
      <border outline="0">
        <bottom style="medium">
          <color indexed="64"/>
        </bottom>
      </border>
    </dxf>
    <dxf>
      <font>
        <color theme="6"/>
      </font>
      <border>
        <left/>
        <right/>
        <top/>
        <bottom/>
      </border>
    </dxf>
    <dxf>
      <font>
        <color theme="6"/>
      </font>
      <border>
        <left/>
        <right/>
        <top/>
        <bottom/>
      </border>
    </dxf>
    <dxf>
      <font>
        <color theme="6"/>
      </font>
      <border>
        <left/>
        <right/>
        <top/>
        <bottom/>
      </border>
    </dxf>
    <dxf>
      <fill>
        <patternFill>
          <bgColor rgb="FFFF9B9B"/>
        </patternFill>
      </fill>
    </dxf>
    <dxf>
      <fill>
        <patternFill>
          <bgColor theme="7" tint="0.59996337778862885"/>
        </patternFill>
      </fill>
    </dxf>
    <dxf>
      <fill>
        <patternFill>
          <bgColor theme="9" tint="0.59996337778862885"/>
        </patternFill>
      </fill>
    </dxf>
    <dxf>
      <fill>
        <patternFill>
          <bgColor rgb="FFFF0000"/>
        </patternFill>
      </fill>
    </dxf>
    <dxf>
      <fill>
        <patternFill>
          <bgColor rgb="FFFFC000"/>
        </patternFill>
      </fill>
    </dxf>
    <dxf>
      <fill>
        <patternFill>
          <bgColor rgb="FF00B050"/>
        </patternFill>
      </fill>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left" vertical="center" textRotation="0" wrapText="1" indent="0" justifyLastLine="0" shrinkToFit="0" readingOrder="0"/>
      <protection locked="0" hidden="0"/>
    </dxf>
    <dxf>
      <alignment horizontal="left" vertical="center" textRotation="0" wrapText="1" indent="0" justifyLastLine="0" shrinkToFit="0" readingOrder="0"/>
      <protection locked="0" hidden="0"/>
    </dxf>
    <dxf>
      <alignment horizontal="center" vertical="center" textRotation="0" wrapText="0" indent="0" justifyLastLine="0" shrinkToFit="0" readingOrder="0"/>
    </dxf>
    <dxf>
      <alignment horizontal="left" vertical="center" textRotation="0" wrapText="1" indent="0" justifyLastLine="0" shrinkToFit="0" readingOrder="0"/>
    </dxf>
    <dxf>
      <alignment horizontal="center" vertical="center" textRotation="0" wrapText="1" indent="0" justifyLastLine="0" shrinkToFit="0" readingOrder="0"/>
    </dxf>
    <dxf>
      <border outline="0">
        <top style="medium">
          <color indexed="64"/>
        </top>
      </border>
    </dxf>
    <dxf>
      <border outline="0">
        <bottom style="medium">
          <color indexed="64"/>
        </bottom>
      </border>
    </dxf>
    <dxf>
      <font>
        <color theme="6"/>
      </font>
      <border>
        <left/>
        <right/>
        <top/>
        <bottom/>
      </border>
    </dxf>
    <dxf>
      <font>
        <color theme="6"/>
      </font>
      <border>
        <left/>
        <right/>
        <top/>
        <bottom/>
      </border>
    </dxf>
    <dxf>
      <fill>
        <patternFill>
          <bgColor rgb="FFFF9B9B"/>
        </patternFill>
      </fill>
    </dxf>
    <dxf>
      <fill>
        <patternFill>
          <bgColor theme="7" tint="0.59996337778862885"/>
        </patternFill>
      </fill>
    </dxf>
    <dxf>
      <fill>
        <patternFill>
          <bgColor theme="9" tint="0.59996337778862885"/>
        </patternFill>
      </fill>
    </dxf>
    <dxf>
      <fill>
        <patternFill>
          <bgColor rgb="FFFF0000"/>
        </patternFill>
      </fill>
    </dxf>
    <dxf>
      <fill>
        <patternFill>
          <bgColor rgb="FFFFC000"/>
        </patternFill>
      </fill>
    </dxf>
    <dxf>
      <fill>
        <patternFill>
          <bgColor rgb="FF00B050"/>
        </patternFill>
      </fill>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left" vertical="center" textRotation="0" wrapText="1" indent="0" justifyLastLine="0" shrinkToFit="0" readingOrder="0"/>
      <protection locked="0" hidden="0"/>
    </dxf>
    <dxf>
      <alignment horizontal="left" vertical="center" textRotation="0" wrapText="1" indent="0" justifyLastLine="0" shrinkToFit="0" readingOrder="0"/>
      <protection locked="0" hidden="0"/>
    </dxf>
    <dxf>
      <alignment horizontal="center" vertical="center" textRotation="0" wrapText="0" indent="0" justifyLastLine="0" shrinkToFit="0" readingOrder="0"/>
    </dxf>
    <dxf>
      <alignment horizontal="general" vertical="center" textRotation="0" wrapText="1" indent="0" justifyLastLine="0" shrinkToFit="0" readingOrder="0"/>
      <protection locked="1" hidden="1"/>
    </dxf>
    <dxf>
      <alignment horizontal="center" vertical="center" textRotation="0" wrapText="1" indent="0" justifyLastLine="0" shrinkToFit="0" readingOrder="0"/>
      <protection locked="1" hidden="1"/>
    </dxf>
    <dxf>
      <border outline="0">
        <top style="medium">
          <color indexed="64"/>
        </top>
      </border>
    </dxf>
    <dxf>
      <border outline="0">
        <bottom style="medium">
          <color indexed="64"/>
        </bottom>
      </border>
    </dxf>
    <dxf>
      <font>
        <color theme="6"/>
      </font>
      <border>
        <left/>
        <right/>
        <top/>
        <bottom/>
      </border>
    </dxf>
    <dxf>
      <font>
        <color theme="6"/>
      </font>
      <border>
        <left/>
        <right/>
        <top/>
        <bottom/>
      </border>
    </dxf>
    <dxf>
      <font>
        <color theme="6"/>
      </font>
      <border>
        <left/>
        <right/>
        <top/>
        <bottom/>
      </border>
    </dxf>
    <dxf>
      <font>
        <color theme="6"/>
      </font>
      <border>
        <left/>
        <right/>
        <top/>
        <bottom/>
      </border>
    </dxf>
    <dxf>
      <fill>
        <patternFill>
          <bgColor rgb="FFFF9B9B"/>
        </patternFill>
      </fill>
    </dxf>
    <dxf>
      <fill>
        <patternFill>
          <bgColor theme="7" tint="0.59996337778862885"/>
        </patternFill>
      </fill>
    </dxf>
    <dxf>
      <fill>
        <patternFill>
          <bgColor theme="9" tint="0.59996337778862885"/>
        </patternFill>
      </fill>
    </dxf>
    <dxf>
      <fill>
        <patternFill>
          <bgColor rgb="FFFF0000"/>
        </patternFill>
      </fill>
    </dxf>
    <dxf>
      <fill>
        <patternFill>
          <bgColor rgb="FFFFC000"/>
        </patternFill>
      </fill>
    </dxf>
    <dxf>
      <fill>
        <patternFill>
          <bgColor rgb="FF00B050"/>
        </patternFill>
      </fill>
    </dxf>
    <dxf>
      <fill>
        <patternFill>
          <bgColor rgb="FFFF0000"/>
        </patternFill>
      </fill>
    </dxf>
  </dxfs>
  <tableStyles count="0" defaultTableStyle="TableStyleMedium2" defaultPivotStyle="PivotStyleLight16"/>
  <colors>
    <mruColors>
      <color rgb="FFFFFFCC"/>
      <color rgb="FFFF9B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 Id="rId4"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oneCellAnchor>
    <xdr:from>
      <xdr:col>3</xdr:col>
      <xdr:colOff>2598878</xdr:colOff>
      <xdr:row>10</xdr:row>
      <xdr:rowOff>152400</xdr:rowOff>
    </xdr:from>
    <xdr:ext cx="725347" cy="1041662"/>
    <xdr:pic>
      <xdr:nvPicPr>
        <xdr:cNvPr id="2" name="Imat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0838003" y="6486525"/>
          <a:ext cx="725347" cy="1041662"/>
        </a:xfrm>
        <a:prstGeom prst="rect">
          <a:avLst/>
        </a:prstGeom>
      </xdr:spPr>
    </xdr:pic>
    <xdr:clientData/>
  </xdr:oneCellAnchor>
  <xdr:oneCellAnchor>
    <xdr:from>
      <xdr:col>2</xdr:col>
      <xdr:colOff>2849880</xdr:colOff>
      <xdr:row>13</xdr:row>
      <xdr:rowOff>163830</xdr:rowOff>
    </xdr:from>
    <xdr:ext cx="2307381" cy="766409"/>
    <xdr:pic>
      <xdr:nvPicPr>
        <xdr:cNvPr id="4" name="Imatg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202805" y="8269605"/>
          <a:ext cx="2307381" cy="766409"/>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1</xdr:col>
      <xdr:colOff>53341</xdr:colOff>
      <xdr:row>2</xdr:row>
      <xdr:rowOff>106680</xdr:rowOff>
    </xdr:from>
    <xdr:to>
      <xdr:col>1</xdr:col>
      <xdr:colOff>3848100</xdr:colOff>
      <xdr:row>5</xdr:row>
      <xdr:rowOff>26610</xdr:rowOff>
    </xdr:to>
    <xdr:pic>
      <xdr:nvPicPr>
        <xdr:cNvPr id="5" name="Imatge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35281" y="487680"/>
          <a:ext cx="3794759" cy="491430"/>
        </a:xfrm>
        <a:prstGeom prst="rect">
          <a:avLst/>
        </a:prstGeom>
      </xdr:spPr>
    </xdr:pic>
    <xdr:clientData/>
  </xdr:twoCellAnchor>
  <xdr:twoCellAnchor editAs="oneCell">
    <xdr:from>
      <xdr:col>3</xdr:col>
      <xdr:colOff>1135380</xdr:colOff>
      <xdr:row>0</xdr:row>
      <xdr:rowOff>68580</xdr:rowOff>
    </xdr:from>
    <xdr:to>
      <xdr:col>4</xdr:col>
      <xdr:colOff>7620</xdr:colOff>
      <xdr:row>7</xdr:row>
      <xdr:rowOff>111342</xdr:rowOff>
    </xdr:to>
    <xdr:pic>
      <xdr:nvPicPr>
        <xdr:cNvPr id="6" name="Imatge 5"/>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608820" y="68580"/>
          <a:ext cx="2446020" cy="1376262"/>
        </a:xfrm>
        <a:prstGeom prst="rect">
          <a:avLst/>
        </a:prstGeom>
      </xdr:spPr>
    </xdr:pic>
    <xdr:clientData/>
  </xdr:twoCellAnchor>
  <xdr:twoCellAnchor editAs="oneCell">
    <xdr:from>
      <xdr:col>1</xdr:col>
      <xdr:colOff>4122420</xdr:colOff>
      <xdr:row>9</xdr:row>
      <xdr:rowOff>944880</xdr:rowOff>
    </xdr:from>
    <xdr:to>
      <xdr:col>3</xdr:col>
      <xdr:colOff>2614239</xdr:colOff>
      <xdr:row>9</xdr:row>
      <xdr:rowOff>1554533</xdr:rowOff>
    </xdr:to>
    <xdr:pic>
      <xdr:nvPicPr>
        <xdr:cNvPr id="3" name="Imatge 2"/>
        <xdr:cNvPicPr>
          <a:picLocks noChangeAspect="1"/>
        </xdr:cNvPicPr>
      </xdr:nvPicPr>
      <xdr:blipFill>
        <a:blip xmlns:r="http://schemas.openxmlformats.org/officeDocument/2006/relationships" r:embed="rId5"/>
        <a:stretch>
          <a:fillRect/>
        </a:stretch>
      </xdr:blipFill>
      <xdr:spPr>
        <a:xfrm>
          <a:off x="4404360" y="5227320"/>
          <a:ext cx="6683319" cy="60965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200510</xdr:colOff>
      <xdr:row>8</xdr:row>
      <xdr:rowOff>121920</xdr:rowOff>
    </xdr:from>
    <xdr:to>
      <xdr:col>2</xdr:col>
      <xdr:colOff>943336</xdr:colOff>
      <xdr:row>19</xdr:row>
      <xdr:rowOff>144780</xdr:rowOff>
    </xdr:to>
    <xdr:pic>
      <xdr:nvPicPr>
        <xdr:cNvPr id="2" name="Imatge 1"/>
        <xdr:cNvPicPr>
          <a:picLocks noChangeAspect="1"/>
        </xdr:cNvPicPr>
      </xdr:nvPicPr>
      <xdr:blipFill>
        <a:blip xmlns:r="http://schemas.openxmlformats.org/officeDocument/2006/relationships" r:embed="rId1"/>
        <a:stretch>
          <a:fillRect/>
        </a:stretch>
      </xdr:blipFill>
      <xdr:spPr>
        <a:xfrm>
          <a:off x="200510" y="1249680"/>
          <a:ext cx="3661286" cy="2034540"/>
        </a:xfrm>
        <a:prstGeom prst="rect">
          <a:avLst/>
        </a:prstGeom>
      </xdr:spPr>
    </xdr:pic>
    <xdr:clientData/>
  </xdr:twoCellAnchor>
  <xdr:twoCellAnchor editAs="oneCell">
    <xdr:from>
      <xdr:col>2</xdr:col>
      <xdr:colOff>1995417</xdr:colOff>
      <xdr:row>8</xdr:row>
      <xdr:rowOff>129540</xdr:rowOff>
    </xdr:from>
    <xdr:to>
      <xdr:col>4</xdr:col>
      <xdr:colOff>57150</xdr:colOff>
      <xdr:row>19</xdr:row>
      <xdr:rowOff>162936</xdr:rowOff>
    </xdr:to>
    <xdr:pic>
      <xdr:nvPicPr>
        <xdr:cNvPr id="3" name="Imatge 2"/>
        <xdr:cNvPicPr>
          <a:picLocks noChangeAspect="1"/>
        </xdr:cNvPicPr>
      </xdr:nvPicPr>
      <xdr:blipFill>
        <a:blip xmlns:r="http://schemas.openxmlformats.org/officeDocument/2006/relationships" r:embed="rId2"/>
        <a:stretch>
          <a:fillRect/>
        </a:stretch>
      </xdr:blipFill>
      <xdr:spPr>
        <a:xfrm>
          <a:off x="4913877" y="1257300"/>
          <a:ext cx="3753873" cy="2045076"/>
        </a:xfrm>
        <a:prstGeom prst="rect">
          <a:avLst/>
        </a:prstGeom>
      </xdr:spPr>
    </xdr:pic>
    <xdr:clientData/>
  </xdr:twoCellAnchor>
  <xdr:twoCellAnchor editAs="oneCell">
    <xdr:from>
      <xdr:col>4</xdr:col>
      <xdr:colOff>1032764</xdr:colOff>
      <xdr:row>1</xdr:row>
      <xdr:rowOff>7620</xdr:rowOff>
    </xdr:from>
    <xdr:to>
      <xdr:col>6</xdr:col>
      <xdr:colOff>7620</xdr:colOff>
      <xdr:row>13</xdr:row>
      <xdr:rowOff>19358</xdr:rowOff>
    </xdr:to>
    <xdr:pic>
      <xdr:nvPicPr>
        <xdr:cNvPr id="4" name="Imat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643364" y="198120"/>
          <a:ext cx="1870456" cy="2274878"/>
        </a:xfrm>
        <a:prstGeom prst="rect">
          <a:avLst/>
        </a:prstGeom>
      </xdr:spPr>
    </xdr:pic>
    <xdr:clientData/>
  </xdr:twoCellAnchor>
  <xdr:twoCellAnchor editAs="oneCell">
    <xdr:from>
      <xdr:col>4</xdr:col>
      <xdr:colOff>1034456</xdr:colOff>
      <xdr:row>14</xdr:row>
      <xdr:rowOff>0</xdr:rowOff>
    </xdr:from>
    <xdr:to>
      <xdr:col>6</xdr:col>
      <xdr:colOff>7619</xdr:colOff>
      <xdr:row>26</xdr:row>
      <xdr:rowOff>55400</xdr:rowOff>
    </xdr:to>
    <xdr:pic>
      <xdr:nvPicPr>
        <xdr:cNvPr id="5" name="Imatge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645056" y="2636520"/>
          <a:ext cx="1868763" cy="2272820"/>
        </a:xfrm>
        <a:prstGeom prst="rect">
          <a:avLst/>
        </a:prstGeom>
      </xdr:spPr>
    </xdr:pic>
    <xdr:clientData/>
  </xdr:twoCellAnchor>
</xdr:wsDr>
</file>

<file path=xl/tables/table1.xml><?xml version="1.0" encoding="utf-8"?>
<table xmlns="http://schemas.openxmlformats.org/spreadsheetml/2006/main" id="2" name="Taula2" displayName="Taula2" ref="A1:H12" totalsRowShown="0" headerRowBorderDxfId="310" tableBorderDxfId="309">
  <autoFilter ref="A1:H12"/>
  <tableColumns count="8">
    <tableColumn id="1" name="Objectiu (1): Propòsit de l'aplicació" dataDxfId="308"/>
    <tableColumn id="2" name="Descripció" dataDxfId="307"/>
    <tableColumn id="3" name="Compleix" dataDxfId="306"/>
    <tableColumn id="6" name="Justificació (si escau)" dataDxfId="305"/>
    <tableColumn id="4" name="Mesura 1" dataDxfId="304"/>
    <tableColumn id="5" name="Mesura 2" dataDxfId="303"/>
    <tableColumn id="7" name="Mesura 3" dataDxfId="302"/>
    <tableColumn id="8" name="Mesura 4" dataDxfId="301"/>
  </tableColumns>
  <tableStyleInfo name="TableStyleMedium7" showFirstColumn="0" showLastColumn="0" showRowStripes="1" showColumnStripes="0"/>
</table>
</file>

<file path=xl/tables/table10.xml><?xml version="1.0" encoding="utf-8"?>
<table xmlns="http://schemas.openxmlformats.org/spreadsheetml/2006/main" id="12" name="Taula12" displayName="Taula12" ref="A1:L16" totalsRowShown="0" headerRowBorderDxfId="86" tableBorderDxfId="85">
  <autoFilter ref="A1:L16"/>
  <tableColumns count="12">
    <tableColumn id="1" name="Objectiu (9): Interaccions de la plataforma" dataDxfId="84"/>
    <tableColumn id="2" name="Descripció" dataDxfId="83"/>
    <tableColumn id="3" name="Compleix" dataDxfId="82"/>
    <tableColumn id="5" name="Justificació (si escau)" dataDxfId="81"/>
    <tableColumn id="4" name="Mesura 1" dataDxfId="80"/>
    <tableColumn id="6" name="Mesura 2" dataDxfId="79"/>
    <tableColumn id="7" name="Mesura 3" dataDxfId="78"/>
    <tableColumn id="8" name="Mesura 4" dataDxfId="77"/>
    <tableColumn id="9" name="Mesura 5" dataDxfId="76"/>
    <tableColumn id="10" name="Mesura 6" dataDxfId="75"/>
    <tableColumn id="11" name="Mesura 7" dataDxfId="74"/>
    <tableColumn id="12" name="Mesura 8" dataDxfId="73"/>
  </tableColumns>
  <tableStyleInfo name="TableStyleMedium7" showFirstColumn="0" showLastColumn="0" showRowStripes="1" showColumnStripes="0"/>
</table>
</file>

<file path=xl/tables/table11.xml><?xml version="1.0" encoding="utf-8"?>
<table xmlns="http://schemas.openxmlformats.org/spreadsheetml/2006/main" id="13" name="Taula13" displayName="Taula13" ref="A1:I12" totalsRowShown="0" headerRowBorderDxfId="64" tableBorderDxfId="63">
  <autoFilter ref="A1:I12"/>
  <tableColumns count="9">
    <tableColumn id="1" name="Objectiu (10): Resiliència" dataDxfId="62"/>
    <tableColumn id="2" name="Descripció" dataDxfId="61"/>
    <tableColumn id="3" name="Compleix" dataDxfId="60"/>
    <tableColumn id="4" name="Justificació (si escau)" dataDxfId="59"/>
    <tableColumn id="5" name="Mesura 1" dataDxfId="58"/>
    <tableColumn id="7" name="Mesura 2" dataDxfId="57"/>
    <tableColumn id="8" name="Mesura 3" dataDxfId="56"/>
    <tableColumn id="9" name="Mesura 4" dataDxfId="55"/>
    <tableColumn id="10" name="Mesura 5" dataDxfId="54"/>
  </tableColumns>
  <tableStyleInfo name="TableStyleMedium7" showFirstColumn="0" showLastColumn="0" showRowStripes="1" showColumnStripes="0"/>
</table>
</file>

<file path=xl/tables/table12.xml><?xml version="1.0" encoding="utf-8"?>
<table xmlns="http://schemas.openxmlformats.org/spreadsheetml/2006/main" id="1" name="Taula1" displayName="Taula1" ref="C11:D22" totalsRowShown="0" headerRowDxfId="47" dataDxfId="45" headerRowBorderDxfId="46" tableBorderDxfId="44">
  <autoFilter ref="C11:D22"/>
  <tableColumns count="2">
    <tableColumn id="1" name="Àmbit de seguretat ENS" dataDxfId="43"/>
    <tableColumn id="3" name="Nivell de risc de seguretat" dataDxfId="42">
      <calculatedColumnFormula>'1-Propòsit'!B12</calculatedColumnFormula>
    </tableColumn>
  </tableColumns>
  <tableStyleInfo name="TableStyleMedium2" showFirstColumn="0" showLastColumn="0" showRowStripes="1" showColumnStripes="0"/>
</table>
</file>

<file path=xl/tables/table13.xml><?xml version="1.0" encoding="utf-8"?>
<table xmlns="http://schemas.openxmlformats.org/spreadsheetml/2006/main" id="14" name="Taula1315" displayName="Taula1315" ref="A1:E12" totalsRowShown="0" headerRowDxfId="35" dataDxfId="33" headerRowBorderDxfId="34" tableBorderDxfId="32">
  <autoFilter ref="A1:E12"/>
  <tableColumns count="5">
    <tableColumn id="1" name="Objectiu: OWASP-2017" dataDxfId="31"/>
    <tableColumn id="2" name="Anàlisi dels 10 riscos de seguretat més importants de l'any 2017 segons l'Open Web Application Security Project (OWASP)" dataDxfId="30"/>
    <tableColumn id="3" name="S'implementen mesures per evitar-ho?" dataDxfId="29">
      <calculatedColumnFormula>IF(AND(Taula5[[#This Row],[Compleix]]="Sí",'3-Codi font'!C9="Sí",'3-Codi font'!C10="Sí",'6-Autenticació'!C4="Sí"),TRUE,FALSE)</calculatedColumnFormula>
    </tableColumn>
    <tableColumn id="6" name="Objectius de l'ENS relacionats amb el risc" dataDxfId="28"/>
    <tableColumn id="5" name="Mesures a aplicar (recomanacions)" dataDxfId="27"/>
  </tableColumns>
  <tableStyleInfo name="TableStyleMedium8" showFirstColumn="0" showLastColumn="0" showRowStripes="1" showColumnStripes="0"/>
</table>
</file>

<file path=xl/tables/table14.xml><?xml version="1.0" encoding="utf-8"?>
<table xmlns="http://schemas.openxmlformats.org/spreadsheetml/2006/main" id="17" name="Taula17" displayName="Taula17" ref="A1:B30" totalsRowShown="0" headerRowDxfId="26">
  <autoFilter ref="A1:B30"/>
  <tableColumns count="2">
    <tableColumn id="1" name="Recomanació ENISA*" dataDxfId="25"/>
    <tableColumn id="2" name="Descripció recomanacions d'ENISA sobre privacitat i protecció de dades en aplicacions mòbil"/>
  </tableColumns>
  <tableStyleInfo name="TableStyleMedium6" showFirstColumn="0" showLastColumn="0" showRowStripes="1" showColumnStripes="0"/>
</table>
</file>

<file path=xl/tables/table15.xml><?xml version="1.0" encoding="utf-8"?>
<table xmlns="http://schemas.openxmlformats.org/spreadsheetml/2006/main" id="15" name="Taula15" displayName="Taula15" ref="A1:C137" totalsRowShown="0" tableBorderDxfId="24">
  <autoFilter ref="A1:C137"/>
  <tableColumns count="3">
    <tableColumn id="1" name="Nom" dataDxfId="23"/>
    <tableColumn id="2" name="Enllaç" dataDxfId="22" dataCellStyle="Enllaç"/>
    <tableColumn id="3" name="Nom enllaç" dataDxfId="21" dataCellStyle="Enllaç">
      <calculatedColumnFormula>HYPERLINK(Taula15[[#This Row],[Enllaç]],Taula15[[#This Row],[Nom]])</calculatedColumnFormula>
    </tableColumn>
  </tableColumns>
  <tableStyleInfo name="TableStyleMedium5" showFirstColumn="0" showLastColumn="0" showRowStripes="1" showColumnStripes="0"/>
</table>
</file>

<file path=xl/tables/table16.xml><?xml version="1.0" encoding="utf-8"?>
<table xmlns="http://schemas.openxmlformats.org/spreadsheetml/2006/main" id="16" name="Taula1517" displayName="Taula1517" ref="A1:N89" totalsRowShown="0" tableBorderDxfId="20">
  <autoFilter ref="A1:N89"/>
  <tableColumns count="14">
    <tableColumn id="1" name="Codi Mesura" dataDxfId="19"/>
    <tableColumn id="2" name="Enllaç Mesura" dataDxfId="18" dataCellStyle="Enllaç"/>
    <tableColumn id="3" name="Mesura ENS" dataDxfId="17" dataCellStyle="Enllaç">
      <calculatedColumnFormula>HYPERLINK(Taula1517[[#This Row],[Enllaç Mesura]],Taula1517[[#This Row],[Codi Mesura]])</calculatedColumnFormula>
    </tableColumn>
    <tableColumn id="13" name="1 - Propòsit" dataDxfId="16" dataCellStyle="Enllaç">
      <calculatedColumnFormula>IF(COUNTIF('1-Propòsit'!$E$3:$H$12,A2)&lt;1,"No aplica","Si")</calculatedColumnFormula>
    </tableColumn>
    <tableColumn id="12" name="2 - Arquitectura" dataDxfId="15" dataCellStyle="Enllaç">
      <calculatedColumnFormula>IF(COUNTIF('2-Arquitectura'!$E$2:$O$14,A2)&lt;1,"No aplica","Si")</calculatedColumnFormula>
    </tableColumn>
    <tableColumn id="11" name="3 - Codi font" dataDxfId="14" dataCellStyle="Enllaç">
      <calculatedColumnFormula>IF(COUNTIF('3-Codi font'!$E$2:$K$13,A2)&lt;1,"No aplica","Si")</calculatedColumnFormula>
    </tableColumn>
    <tableColumn id="10" name="4 - Soft. Tercers" dataDxfId="13" dataCellStyle="Enllaç">
      <calculatedColumnFormula>IF(COUNTIF('4-Software de tercers'!E2:M9,A2)&lt;1,"No aplica","Si")</calculatedColumnFormula>
    </tableColumn>
    <tableColumn id="9" name="5 - Criptografia" dataDxfId="12" dataCellStyle="Enllaç">
      <calculatedColumnFormula>IF(COUNTIF('5-Criptografia'!$E$2:$J$7,A2)&lt;1,"No aplica","Si")</calculatedColumnFormula>
    </tableColumn>
    <tableColumn id="8" name="6 - Autenticació" dataDxfId="11" dataCellStyle="Enllaç">
      <calculatedColumnFormula>IF(COUNTIF('6-Autenticació'!$E$2:$K$10,A2)&lt;1,"No aplica","Si")</calculatedColumnFormula>
    </tableColumn>
    <tableColumn id="7" name="7 - Emmagatz." dataDxfId="10" dataCellStyle="Enllaç">
      <calculatedColumnFormula>IF(COUNTIF('7-Emmagatzematge'!$E$2:$K$20,A2)&lt;1,"No aplica","Si")</calculatedColumnFormula>
    </tableColumn>
    <tableColumn id="6" name="8 - Com. Xarxa" dataDxfId="9" dataCellStyle="Enllaç">
      <calculatedColumnFormula>IF(COUNTIF('8-Comunicacions de Xarxa'!$E$2:$M$11,A2)&lt;1,"No aplica","Si")</calculatedColumnFormula>
    </tableColumn>
    <tableColumn id="5" name="9 - Interaccions" dataDxfId="8" dataCellStyle="Enllaç">
      <calculatedColumnFormula>IF(COUNTIF('9-Interaccions'!$E$2:$L$15,A2)&lt;1,"No aplica","Si")</calculatedColumnFormula>
    </tableColumn>
    <tableColumn id="4" name="10 - Resiliència" dataDxfId="7">
      <calculatedColumnFormula>IF(COUNTIF('10-Resiliència'!$E$2:$I$11,A2)&lt;1,"No aplica","Si")</calculatedColumnFormula>
    </tableColumn>
    <tableColumn id="15" name="Total" dataDxfId="6" dataCellStyle="Enllaç">
      <calculatedColumnFormula>IF(COUNTIF(Taula1517[[#This Row],[1 - Propòsit]:[10 - Resiliència]],"Si")&gt;=1,"Si","No")</calculatedColumnFormula>
    </tableColumn>
  </tableColumns>
  <tableStyleInfo name="TableStyleMedium5" showFirstColumn="0" showLastColumn="0" showRowStripes="1" showColumnStripes="0"/>
</table>
</file>

<file path=xl/tables/table17.xml><?xml version="1.0" encoding="utf-8"?>
<table xmlns="http://schemas.openxmlformats.org/spreadsheetml/2006/main" id="4" name="Tabla4" displayName="Tabla4" ref="A1:D5" totalsRowShown="0" headerRowDxfId="5" dataDxfId="4">
  <autoFilter ref="A1:D5"/>
  <tableColumns count="4">
    <tableColumn id="2" name="Resposta" dataDxfId="3"/>
    <tableColumn id="8" name="Terminologia" dataDxfId="2"/>
    <tableColumn id="3" name="Descripció" dataDxfId="1"/>
    <tableColumn id="4" name="Factor de risc" dataDxfId="0"/>
  </tableColumns>
  <tableStyleInfo name="TableStyleLight7" showFirstColumn="0" showLastColumn="0" showRowStripes="1" showColumnStripes="0"/>
</table>
</file>

<file path=xl/tables/table2.xml><?xml version="1.0" encoding="utf-8"?>
<table xmlns="http://schemas.openxmlformats.org/spreadsheetml/2006/main" id="3" name="Taula3" displayName="Taula3" ref="A1:O15" totalsRowShown="0" headerRowBorderDxfId="292" tableBorderDxfId="291">
  <autoFilter ref="A1:O15"/>
  <tableColumns count="15">
    <tableColumn id="1" name="Objectiu (2): Arquitectura" dataDxfId="290"/>
    <tableColumn id="2" name="Descripció" dataDxfId="289"/>
    <tableColumn id="3" name="Compleix" dataDxfId="288"/>
    <tableColumn id="6" name="Justificació (si escau)" dataDxfId="287"/>
    <tableColumn id="4" name="Mesura 1" dataDxfId="286"/>
    <tableColumn id="5" name="Mesura 2" dataDxfId="285"/>
    <tableColumn id="7" name="Mesura 3" dataDxfId="284"/>
    <tableColumn id="8" name="Mesura 4" dataDxfId="283"/>
    <tableColumn id="9" name="Mesura 5" dataDxfId="282"/>
    <tableColumn id="10" name="Mesura 6" dataDxfId="281"/>
    <tableColumn id="11" name="Mesura 7" dataDxfId="280"/>
    <tableColumn id="12" name="Mesura 8" dataDxfId="279"/>
    <tableColumn id="13" name="Mesura 9" dataDxfId="278"/>
    <tableColumn id="14" name="Mesura 10" dataDxfId="277"/>
    <tableColumn id="15" name="Mesura 11" dataDxfId="276"/>
  </tableColumns>
  <tableStyleInfo name="TableStyleMedium7" showFirstColumn="0" showLastColumn="0" showRowStripes="1" showColumnStripes="0"/>
</table>
</file>

<file path=xl/tables/table3.xml><?xml version="1.0" encoding="utf-8"?>
<table xmlns="http://schemas.openxmlformats.org/spreadsheetml/2006/main" id="5" name="Taula5" displayName="Taula5" ref="A1:K14" totalsRowShown="0" headerRowBorderDxfId="266" tableBorderDxfId="265">
  <autoFilter ref="A1:K14"/>
  <tableColumns count="11">
    <tableColumn id="1" name="Objectiu (3): Codi font" dataDxfId="264"/>
    <tableColumn id="2" name="Descripció" dataDxfId="263"/>
    <tableColumn id="3" name="Compleix" dataDxfId="262"/>
    <tableColumn id="6" name="Justificació (si escau)" dataDxfId="261"/>
    <tableColumn id="4" name="Mesura 1" dataDxfId="260"/>
    <tableColumn id="5" name="Mesura 2" dataDxfId="259"/>
    <tableColumn id="7" name="Mesura 3" dataDxfId="258"/>
    <tableColumn id="8" name="Mesura 4" dataDxfId="257"/>
    <tableColumn id="9" name="Mesura 5" dataDxfId="256"/>
    <tableColumn id="10" name="Mesura 6" dataDxfId="255"/>
    <tableColumn id="11" name="Mesura 7" dataDxfId="254"/>
  </tableColumns>
  <tableStyleInfo name="TableStyleMedium7" showFirstColumn="0" showLastColumn="0" showRowStripes="1" showColumnStripes="0"/>
</table>
</file>

<file path=xl/tables/table4.xml><?xml version="1.0" encoding="utf-8"?>
<table xmlns="http://schemas.openxmlformats.org/spreadsheetml/2006/main" id="6" name="Taula6" displayName="Taula6" ref="A1:M10" totalsRowShown="0" headerRowBorderDxfId="245" tableBorderDxfId="244">
  <autoFilter ref="A1:M10"/>
  <tableColumns count="13">
    <tableColumn id="1" name="Objectiu (4): Sotfware de tercers" dataDxfId="243"/>
    <tableColumn id="2" name="Descripció" dataDxfId="242"/>
    <tableColumn id="3" name="Compleix" dataDxfId="241"/>
    <tableColumn id="6" name="Justificació (si escau)" dataDxfId="240"/>
    <tableColumn id="4" name="Mesura 1" dataDxfId="239"/>
    <tableColumn id="5" name="Mesura 2" dataDxfId="238"/>
    <tableColumn id="7" name="Mesura 3" dataDxfId="237"/>
    <tableColumn id="8" name="Mesura 4" dataDxfId="236"/>
    <tableColumn id="9" name="Mesura 5" dataDxfId="235"/>
    <tableColumn id="10" name="Mesura 6" dataDxfId="234"/>
    <tableColumn id="11" name="Mesura 7" dataDxfId="233"/>
    <tableColumn id="12" name="Mesura 8" dataDxfId="232"/>
    <tableColumn id="13" name="Mesura 9" dataDxfId="231"/>
  </tableColumns>
  <tableStyleInfo name="TableStyleMedium7" showFirstColumn="0" showLastColumn="0" showRowStripes="1" showColumnStripes="0"/>
</table>
</file>

<file path=xl/tables/table5.xml><?xml version="1.0" encoding="utf-8"?>
<table xmlns="http://schemas.openxmlformats.org/spreadsheetml/2006/main" id="7" name="Taula7" displayName="Taula7" ref="A1:J8" totalsRowShown="0" headerRowBorderDxfId="222" tableBorderDxfId="221">
  <autoFilter ref="A1:J8"/>
  <tableColumns count="10">
    <tableColumn id="1" name="Objectiu (5): Implementació criptogràfica" dataDxfId="220"/>
    <tableColumn id="2" name="Descripció" dataDxfId="219"/>
    <tableColumn id="3" name="Compleix" dataDxfId="218"/>
    <tableColumn id="6" name="Justificació (si escau)" dataDxfId="217"/>
    <tableColumn id="4" name="Mesura 1" dataDxfId="216"/>
    <tableColumn id="5" name="Mesura 2" dataDxfId="215"/>
    <tableColumn id="7" name="Mesura 3" dataDxfId="214"/>
    <tableColumn id="8" name="Mesura 4" dataDxfId="213"/>
    <tableColumn id="9" name="Mesura 5" dataDxfId="212"/>
    <tableColumn id="10" name="Mesura 6" dataDxfId="211"/>
  </tableColumns>
  <tableStyleInfo name="TableStyleMedium7" showFirstColumn="0" showLastColumn="0" showRowStripes="1" showColumnStripes="0"/>
</table>
</file>

<file path=xl/tables/table6.xml><?xml version="1.0" encoding="utf-8"?>
<table xmlns="http://schemas.openxmlformats.org/spreadsheetml/2006/main" id="8" name="Taula8" displayName="Taula8" ref="A1:K11" totalsRowShown="0" headerRowBorderDxfId="202" tableBorderDxfId="201">
  <autoFilter ref="A1:K11"/>
  <tableColumns count="11">
    <tableColumn id="1" name="Objectiu (6): Mesures d'autenticació" dataDxfId="200"/>
    <tableColumn id="2" name="Descripció"/>
    <tableColumn id="3" name="Compleix" dataDxfId="199"/>
    <tableColumn id="6" name="Justificació (si escau)" dataDxfId="198"/>
    <tableColumn id="4" name="Mesura 1" dataDxfId="197"/>
    <tableColumn id="5" name="Mesura 2" dataDxfId="196"/>
    <tableColumn id="7" name="Mesura 3" dataDxfId="195"/>
    <tableColumn id="8" name="Mesura 4" dataDxfId="194"/>
    <tableColumn id="9" name="Mesura 5" dataDxfId="193"/>
    <tableColumn id="10" name="Mesura 6" dataDxfId="192"/>
    <tableColumn id="11" name="Mesura 7" dataDxfId="191"/>
  </tableColumns>
  <tableStyleInfo name="TableStyleMedium7" showFirstColumn="0" showLastColumn="0" showRowStripes="1" showColumnStripes="0"/>
</table>
</file>

<file path=xl/tables/table7.xml><?xml version="1.0" encoding="utf-8"?>
<table xmlns="http://schemas.openxmlformats.org/spreadsheetml/2006/main" id="9" name="Taula9" displayName="Taula9" ref="A1:K21" totalsRowShown="0" headerRowBorderDxfId="182" tableBorderDxfId="181">
  <autoFilter ref="A1:K21"/>
  <tableColumns count="11">
    <tableColumn id="1" name="Objectiu (7): Emmagatzematge i protecció de dades" dataDxfId="180"/>
    <tableColumn id="2" name="Descripció" dataDxfId="179"/>
    <tableColumn id="3" name="Compleix" dataDxfId="178"/>
    <tableColumn id="5" name="Justificació (si escau)" dataDxfId="177"/>
    <tableColumn id="4" name="Mesura 1" dataDxfId="176"/>
    <tableColumn id="6" name="Mesura 2" dataDxfId="175"/>
    <tableColumn id="7" name="Mesura 3" dataDxfId="174"/>
    <tableColumn id="8" name="Mesura 4" dataDxfId="173"/>
    <tableColumn id="9" name="Mesura 5" dataDxfId="172"/>
    <tableColumn id="10" name="Mesura 6" dataDxfId="171"/>
    <tableColumn id="11" name="Mesura 7" dataDxfId="170"/>
  </tableColumns>
  <tableStyleInfo name="TableStyleMedium7" showFirstColumn="0" showLastColumn="0" showRowStripes="1" showColumnStripes="0"/>
</table>
</file>

<file path=xl/tables/table8.xml><?xml version="1.0" encoding="utf-8"?>
<table xmlns="http://schemas.openxmlformats.org/spreadsheetml/2006/main" id="10" name="Taula10" displayName="Taula10" ref="A1:E12" totalsRowShown="0" headerRowBorderDxfId="163" tableBorderDxfId="162">
  <autoFilter ref="A1:E12"/>
  <tableColumns count="5">
    <tableColumn id="1" name="Objectiu (8): Recursos de pagament" dataDxfId="161"/>
    <tableColumn id="2" name="Descripció" dataDxfId="160"/>
    <tableColumn id="3" name="Compleix" dataDxfId="159"/>
    <tableColumn id="6" name="Justificació (si escau)" dataDxfId="158"/>
    <tableColumn id="4" name="Mesures a aplicar - RD 3/2010 (ENS)" dataDxfId="157"/>
  </tableColumns>
  <tableStyleInfo name="TableStyleMedium7" showFirstColumn="0" showLastColumn="0" showRowStripes="1" showColumnStripes="0"/>
</table>
</file>

<file path=xl/tables/table9.xml><?xml version="1.0" encoding="utf-8"?>
<table xmlns="http://schemas.openxmlformats.org/spreadsheetml/2006/main" id="11" name="Taula11" displayName="Taula11" ref="A1:M12" totalsRowShown="0" headerRowBorderDxfId="148" tableBorderDxfId="147">
  <autoFilter ref="A1:M12"/>
  <tableColumns count="13">
    <tableColumn id="1" name="Objectiu (8): Comunicació de xarxa" dataDxfId="146"/>
    <tableColumn id="2" name="Descripció" dataDxfId="145"/>
    <tableColumn id="3" name="Compleix" dataDxfId="144"/>
    <tableColumn id="5" name="Justificació (si escau)" dataDxfId="143"/>
    <tableColumn id="4" name="Mesura 1" dataDxfId="142"/>
    <tableColumn id="6" name="Mesura 2" dataDxfId="141"/>
    <tableColumn id="7" name="Mesura 3" dataDxfId="140"/>
    <tableColumn id="8" name="Mesura 4" dataDxfId="139"/>
    <tableColumn id="9" name="Mesura 5" dataDxfId="138"/>
    <tableColumn id="10" name="Mesura 6" dataDxfId="137"/>
    <tableColumn id="11" name="Mesura 7" dataDxfId="136"/>
    <tableColumn id="12" name="Mesura 8" dataDxfId="135"/>
    <tableColumn id="13" name="Mesura 9" dataDxfId="134"/>
  </tableColumns>
  <tableStyleInfo name="TableStyleMedium7"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icsalutsocial.cat/dpd-salut/" TargetMode="External"/><Relationship Id="rId1" Type="http://schemas.openxmlformats.org/officeDocument/2006/relationships/hyperlink" Target="mailto:dpd@ticsalutsocial.ca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printerSettings" Target="../printerSettings/printerSettings16.bin"/><Relationship Id="rId1" Type="http://schemas.openxmlformats.org/officeDocument/2006/relationships/hyperlink" Target="https://www.enisa.europa.eu/publications/privacy-and-data-protection-in-mobile-applications" TargetMode="External"/></Relationships>
</file>

<file path=xl/worksheets/_rels/sheet17.xml.rels><?xml version="1.0" encoding="UTF-8" standalone="yes"?>
<Relationships xmlns="http://schemas.openxmlformats.org/package/2006/relationships"><Relationship Id="rId117" Type="http://schemas.openxmlformats.org/officeDocument/2006/relationships/hyperlink" Target="https://www.boe.es/eli/es/rd/2010/01/08/3/con" TargetMode="External"/><Relationship Id="rId21" Type="http://schemas.openxmlformats.org/officeDocument/2006/relationships/hyperlink" Target="https://www.ccn-cert.cni.es/publico/ens/ens/1144.htm" TargetMode="External"/><Relationship Id="rId42" Type="http://schemas.openxmlformats.org/officeDocument/2006/relationships/hyperlink" Target="https://www.ccn-cert.cni.es/publico/ens/ens/1123.htm" TargetMode="External"/><Relationship Id="rId63" Type="http://schemas.openxmlformats.org/officeDocument/2006/relationships/hyperlink" Target="https://www.ccn-cert.cni.es/publico/ens/ens/1102.htm" TargetMode="External"/><Relationship Id="rId84" Type="http://schemas.openxmlformats.org/officeDocument/2006/relationships/hyperlink" Target="https://www.ccn-cert.cni.es/publico/ens/ens/1081.htm" TargetMode="External"/><Relationship Id="rId16" Type="http://schemas.openxmlformats.org/officeDocument/2006/relationships/hyperlink" Target="https://www.ccn-cert.cni.es/publico/ens/ens/1149.htm" TargetMode="External"/><Relationship Id="rId107" Type="http://schemas.openxmlformats.org/officeDocument/2006/relationships/hyperlink" Target="https://www.boe.es/eli/es/rd/2010/01/08/3/con" TargetMode="External"/><Relationship Id="rId11" Type="http://schemas.openxmlformats.org/officeDocument/2006/relationships/hyperlink" Target="https://www.ccn-cert.cni.es/publico/ens/ens/1154.htm" TargetMode="External"/><Relationship Id="rId32" Type="http://schemas.openxmlformats.org/officeDocument/2006/relationships/hyperlink" Target="https://www.ccn-cert.cni.es/publico/ens/ens/1133.htm" TargetMode="External"/><Relationship Id="rId37" Type="http://schemas.openxmlformats.org/officeDocument/2006/relationships/hyperlink" Target="https://www.ccn-cert.cni.es/publico/ens/ens/1128.htm" TargetMode="External"/><Relationship Id="rId53" Type="http://schemas.openxmlformats.org/officeDocument/2006/relationships/hyperlink" Target="https://www.ccn-cert.cni.es/publico/ens/ens/1112.htm" TargetMode="External"/><Relationship Id="rId58" Type="http://schemas.openxmlformats.org/officeDocument/2006/relationships/hyperlink" Target="https://www.ccn-cert.cni.es/publico/ens/ens/1107.htm" TargetMode="External"/><Relationship Id="rId74" Type="http://schemas.openxmlformats.org/officeDocument/2006/relationships/hyperlink" Target="https://www.ccn-cert.cni.es/publico/ens/ens/1091.htm" TargetMode="External"/><Relationship Id="rId79" Type="http://schemas.openxmlformats.org/officeDocument/2006/relationships/hyperlink" Target="https://www.ccn-cert.cni.es/publico/ens/ens/1086.htm" TargetMode="External"/><Relationship Id="rId102" Type="http://schemas.openxmlformats.org/officeDocument/2006/relationships/hyperlink" Target="https://www.boe.es/eli/es/rd/2010/01/08/3/con" TargetMode="External"/><Relationship Id="rId123" Type="http://schemas.openxmlformats.org/officeDocument/2006/relationships/hyperlink" Target="https://www.boe.es/eli/es/rd/2010/01/08/3/con" TargetMode="External"/><Relationship Id="rId128" Type="http://schemas.openxmlformats.org/officeDocument/2006/relationships/hyperlink" Target="https://www.boe.es/eli/es/rd/2010/01/08/3/con" TargetMode="External"/><Relationship Id="rId5" Type="http://schemas.openxmlformats.org/officeDocument/2006/relationships/hyperlink" Target="https://www.ccn-cert.cni.es/publico/ens/ens/1161.htm" TargetMode="External"/><Relationship Id="rId90" Type="http://schemas.openxmlformats.org/officeDocument/2006/relationships/hyperlink" Target="https://www.ccn-cert.cni.es/publico/ens/ens/1165.htm" TargetMode="External"/><Relationship Id="rId95" Type="http://schemas.openxmlformats.org/officeDocument/2006/relationships/hyperlink" Target="https://www.boe.es/eli/es/rd/2010/01/08/3/con" TargetMode="External"/><Relationship Id="rId22" Type="http://schemas.openxmlformats.org/officeDocument/2006/relationships/hyperlink" Target="https://www.ccn-cert.cni.es/publico/ens/ens/1143.htm" TargetMode="External"/><Relationship Id="rId27" Type="http://schemas.openxmlformats.org/officeDocument/2006/relationships/hyperlink" Target="https://www.ccn-cert.cni.es/publico/ens/ens/1138.htm" TargetMode="External"/><Relationship Id="rId43" Type="http://schemas.openxmlformats.org/officeDocument/2006/relationships/hyperlink" Target="https://www.ccn-cert.cni.es/publico/ens/ens/1122.htm" TargetMode="External"/><Relationship Id="rId48" Type="http://schemas.openxmlformats.org/officeDocument/2006/relationships/hyperlink" Target="https://www.ccn-cert.cni.es/publico/ens/ens/1117.htm" TargetMode="External"/><Relationship Id="rId64" Type="http://schemas.openxmlformats.org/officeDocument/2006/relationships/hyperlink" Target="https://www.ccn-cert.cni.es/publico/ens/ens/1101.htm" TargetMode="External"/><Relationship Id="rId69" Type="http://schemas.openxmlformats.org/officeDocument/2006/relationships/hyperlink" Target="https://www.ccn-cert.cni.es/publico/ens/ens/1096.htm" TargetMode="External"/><Relationship Id="rId113" Type="http://schemas.openxmlformats.org/officeDocument/2006/relationships/hyperlink" Target="https://www.boe.es/eli/es/rd/2010/01/08/3/con" TargetMode="External"/><Relationship Id="rId118" Type="http://schemas.openxmlformats.org/officeDocument/2006/relationships/hyperlink" Target="https://www.boe.es/eli/es/rd/2010/01/08/3/con" TargetMode="External"/><Relationship Id="rId134" Type="http://schemas.openxmlformats.org/officeDocument/2006/relationships/hyperlink" Target="https://www.boe.es/eli/es/rd/2010/01/08/3/con" TargetMode="External"/><Relationship Id="rId80" Type="http://schemas.openxmlformats.org/officeDocument/2006/relationships/hyperlink" Target="https://www.ccn-cert.cni.es/publico/ens/ens/1085.htm" TargetMode="External"/><Relationship Id="rId85" Type="http://schemas.openxmlformats.org/officeDocument/2006/relationships/hyperlink" Target="https://www.ccn-cert.cni.es/publico/ens/ens/1080.htm" TargetMode="External"/><Relationship Id="rId12" Type="http://schemas.openxmlformats.org/officeDocument/2006/relationships/hyperlink" Target="https://www.ccn-cert.cni.es/publico/ens/ens/1153.htm" TargetMode="External"/><Relationship Id="rId17" Type="http://schemas.openxmlformats.org/officeDocument/2006/relationships/hyperlink" Target="https://www.ccn-cert.cni.es/publico/ens/ens/1148.htm" TargetMode="External"/><Relationship Id="rId33" Type="http://schemas.openxmlformats.org/officeDocument/2006/relationships/hyperlink" Target="https://www.ccn-cert.cni.es/publico/ens/ens/1132.htm" TargetMode="External"/><Relationship Id="rId38" Type="http://schemas.openxmlformats.org/officeDocument/2006/relationships/hyperlink" Target="https://www.ccn-cert.cni.es/publico/ens/ens/1127.htm" TargetMode="External"/><Relationship Id="rId59" Type="http://schemas.openxmlformats.org/officeDocument/2006/relationships/hyperlink" Target="https://www.ccn-cert.cni.es/publico/ens/ens/1106.htm" TargetMode="External"/><Relationship Id="rId103" Type="http://schemas.openxmlformats.org/officeDocument/2006/relationships/hyperlink" Target="https://www.boe.es/eli/es/rd/2010/01/08/3/con" TargetMode="External"/><Relationship Id="rId108" Type="http://schemas.openxmlformats.org/officeDocument/2006/relationships/hyperlink" Target="https://www.boe.es/eli/es/rd/2010/01/08/3/con" TargetMode="External"/><Relationship Id="rId124" Type="http://schemas.openxmlformats.org/officeDocument/2006/relationships/hyperlink" Target="https://www.boe.es/eli/es/rd/2010/01/08/3/con" TargetMode="External"/><Relationship Id="rId129" Type="http://schemas.openxmlformats.org/officeDocument/2006/relationships/hyperlink" Target="https://www.boe.es/eli/es/rd/2010/01/08/3/con" TargetMode="External"/><Relationship Id="rId54" Type="http://schemas.openxmlformats.org/officeDocument/2006/relationships/hyperlink" Target="https://www.ccn-cert.cni.es/publico/ens/ens/1111.htm" TargetMode="External"/><Relationship Id="rId70" Type="http://schemas.openxmlformats.org/officeDocument/2006/relationships/hyperlink" Target="https://www.ccn-cert.cni.es/publico/ens/ens/1095.htm" TargetMode="External"/><Relationship Id="rId75" Type="http://schemas.openxmlformats.org/officeDocument/2006/relationships/hyperlink" Target="https://www.ccn-cert.cni.es/publico/ens/ens/1090.htm" TargetMode="External"/><Relationship Id="rId91" Type="http://schemas.openxmlformats.org/officeDocument/2006/relationships/hyperlink" Target="https://www.ccn-cert.cni.es/publico/ens/ens/1075.htm" TargetMode="External"/><Relationship Id="rId96" Type="http://schemas.openxmlformats.org/officeDocument/2006/relationships/hyperlink" Target="https://www.boe.es/eli/es/rd/2010/01/08/3/con" TargetMode="External"/><Relationship Id="rId1" Type="http://schemas.openxmlformats.org/officeDocument/2006/relationships/hyperlink" Target="https://www.ccn-cert.cni.es/publico/ens/ens/1074.htm" TargetMode="External"/><Relationship Id="rId6" Type="http://schemas.openxmlformats.org/officeDocument/2006/relationships/hyperlink" Target="https://www.ccn-cert.cni.es/publico/ens/ens/1160.htm" TargetMode="External"/><Relationship Id="rId23" Type="http://schemas.openxmlformats.org/officeDocument/2006/relationships/hyperlink" Target="https://www.ccn-cert.cni.es/publico/ens/ens/1142.htm" TargetMode="External"/><Relationship Id="rId28" Type="http://schemas.openxmlformats.org/officeDocument/2006/relationships/hyperlink" Target="https://www.ccn-cert.cni.es/publico/ens/ens/1137.htm" TargetMode="External"/><Relationship Id="rId49" Type="http://schemas.openxmlformats.org/officeDocument/2006/relationships/hyperlink" Target="https://www.ccn-cert.cni.es/publico/ens/ens/1116.htm" TargetMode="External"/><Relationship Id="rId114" Type="http://schemas.openxmlformats.org/officeDocument/2006/relationships/hyperlink" Target="https://www.boe.es/eli/es/rd/2010/01/08/3/con" TargetMode="External"/><Relationship Id="rId119" Type="http://schemas.openxmlformats.org/officeDocument/2006/relationships/hyperlink" Target="https://www.boe.es/eli/es/rd/2010/01/08/3/con" TargetMode="External"/><Relationship Id="rId44" Type="http://schemas.openxmlformats.org/officeDocument/2006/relationships/hyperlink" Target="https://www.ccn-cert.cni.es/publico/ens/ens/1121.htm" TargetMode="External"/><Relationship Id="rId60" Type="http://schemas.openxmlformats.org/officeDocument/2006/relationships/hyperlink" Target="https://www.ccn-cert.cni.es/publico/ens/ens/1105.htm" TargetMode="External"/><Relationship Id="rId65" Type="http://schemas.openxmlformats.org/officeDocument/2006/relationships/hyperlink" Target="https://www.ccn-cert.cni.es/publico/ens/ens/1100.htm" TargetMode="External"/><Relationship Id="rId81" Type="http://schemas.openxmlformats.org/officeDocument/2006/relationships/hyperlink" Target="https://www.ccn-cert.cni.es/publico/ens/ens/1084.htm" TargetMode="External"/><Relationship Id="rId86" Type="http://schemas.openxmlformats.org/officeDocument/2006/relationships/hyperlink" Target="https://www.ccn-cert.cni.es/publico/ens/ens/1079.htm" TargetMode="External"/><Relationship Id="rId130" Type="http://schemas.openxmlformats.org/officeDocument/2006/relationships/hyperlink" Target="https://www.boe.es/eli/es/rd/2010/01/08/3/con" TargetMode="External"/><Relationship Id="rId135" Type="http://schemas.openxmlformats.org/officeDocument/2006/relationships/hyperlink" Target="https://www.boe.es/eli/es/rd/2010/01/08/3/con" TargetMode="External"/><Relationship Id="rId13" Type="http://schemas.openxmlformats.org/officeDocument/2006/relationships/hyperlink" Target="https://www.ccn-cert.cni.es/publico/ens/ens/1152.htm" TargetMode="External"/><Relationship Id="rId18" Type="http://schemas.openxmlformats.org/officeDocument/2006/relationships/hyperlink" Target="https://www.ccn-cert.cni.es/publico/ens/ens/1147.htm" TargetMode="External"/><Relationship Id="rId39" Type="http://schemas.openxmlformats.org/officeDocument/2006/relationships/hyperlink" Target="https://www.ccn-cert.cni.es/publico/ens/ens/1126.htm" TargetMode="External"/><Relationship Id="rId109" Type="http://schemas.openxmlformats.org/officeDocument/2006/relationships/hyperlink" Target="https://www.boe.es/eli/es/rd/2010/01/08/3/con" TargetMode="External"/><Relationship Id="rId34" Type="http://schemas.openxmlformats.org/officeDocument/2006/relationships/hyperlink" Target="https://www.ccn-cert.cni.es/publico/ens/ens/1131.htm" TargetMode="External"/><Relationship Id="rId50" Type="http://schemas.openxmlformats.org/officeDocument/2006/relationships/hyperlink" Target="https://www.ccn-cert.cni.es/publico/ens/ens/1115.htm" TargetMode="External"/><Relationship Id="rId55" Type="http://schemas.openxmlformats.org/officeDocument/2006/relationships/hyperlink" Target="https://www.ccn-cert.cni.es/publico/ens/ens/1110.htm" TargetMode="External"/><Relationship Id="rId76" Type="http://schemas.openxmlformats.org/officeDocument/2006/relationships/hyperlink" Target="https://www.ccn-cert.cni.es/publico/ens/ens/1089.htm" TargetMode="External"/><Relationship Id="rId97" Type="http://schemas.openxmlformats.org/officeDocument/2006/relationships/hyperlink" Target="https://www.boe.es/eli/es/rd/2010/01/08/3/con" TargetMode="External"/><Relationship Id="rId104" Type="http://schemas.openxmlformats.org/officeDocument/2006/relationships/hyperlink" Target="https://www.boe.es/eli/es/rd/2010/01/08/3/con" TargetMode="External"/><Relationship Id="rId120" Type="http://schemas.openxmlformats.org/officeDocument/2006/relationships/hyperlink" Target="https://www.boe.es/eli/es/rd/2010/01/08/3/con" TargetMode="External"/><Relationship Id="rId125" Type="http://schemas.openxmlformats.org/officeDocument/2006/relationships/hyperlink" Target="https://www.boe.es/eli/es/rd/2010/01/08/3/con" TargetMode="External"/><Relationship Id="rId7" Type="http://schemas.openxmlformats.org/officeDocument/2006/relationships/hyperlink" Target="https://www.ccn-cert.cni.es/publico/ens/ens/1158.htm" TargetMode="External"/><Relationship Id="rId71" Type="http://schemas.openxmlformats.org/officeDocument/2006/relationships/hyperlink" Target="https://www.ccn-cert.cni.es/publico/ens/ens/1094.htm" TargetMode="External"/><Relationship Id="rId92" Type="http://schemas.openxmlformats.org/officeDocument/2006/relationships/hyperlink" Target="https://www.ccn-cert.cni.es/publico/ens/ens/1076.htm" TargetMode="External"/><Relationship Id="rId2" Type="http://schemas.openxmlformats.org/officeDocument/2006/relationships/hyperlink" Target="https://www.ccn-cert.cni.es/publico/ens/ens/1164.htm" TargetMode="External"/><Relationship Id="rId29" Type="http://schemas.openxmlformats.org/officeDocument/2006/relationships/hyperlink" Target="https://www.ccn-cert.cni.es/publico/ens/ens/1136.htm" TargetMode="External"/><Relationship Id="rId24" Type="http://schemas.openxmlformats.org/officeDocument/2006/relationships/hyperlink" Target="https://www.ccn-cert.cni.es/publico/ens/ens/1141.htm" TargetMode="External"/><Relationship Id="rId40" Type="http://schemas.openxmlformats.org/officeDocument/2006/relationships/hyperlink" Target="https://www.ccn-cert.cni.es/publico/ens/ens/1125.htm" TargetMode="External"/><Relationship Id="rId45" Type="http://schemas.openxmlformats.org/officeDocument/2006/relationships/hyperlink" Target="https://www.ccn-cert.cni.es/publico/ens/ens/1120.htm" TargetMode="External"/><Relationship Id="rId66" Type="http://schemas.openxmlformats.org/officeDocument/2006/relationships/hyperlink" Target="https://www.ccn-cert.cni.es/publico/ens/ens/1099.htm" TargetMode="External"/><Relationship Id="rId87" Type="http://schemas.openxmlformats.org/officeDocument/2006/relationships/hyperlink" Target="https://www.ccn-cert.cni.es/publico/ens/ens/1078.htm" TargetMode="External"/><Relationship Id="rId110" Type="http://schemas.openxmlformats.org/officeDocument/2006/relationships/hyperlink" Target="https://www.boe.es/eli/es/rd/2010/01/08/3/con" TargetMode="External"/><Relationship Id="rId115" Type="http://schemas.openxmlformats.org/officeDocument/2006/relationships/hyperlink" Target="https://www.boe.es/eli/es/rd/2010/01/08/3/con" TargetMode="External"/><Relationship Id="rId131" Type="http://schemas.openxmlformats.org/officeDocument/2006/relationships/hyperlink" Target="https://www.boe.es/eli/es/rd/2010/01/08/3/con" TargetMode="External"/><Relationship Id="rId136" Type="http://schemas.openxmlformats.org/officeDocument/2006/relationships/hyperlink" Target="https://www.boe.es/eli/es/rd/2010/01/08/3/con" TargetMode="External"/><Relationship Id="rId61" Type="http://schemas.openxmlformats.org/officeDocument/2006/relationships/hyperlink" Target="https://www.ccn-cert.cni.es/publico/ens/ens/1104.htm" TargetMode="External"/><Relationship Id="rId82" Type="http://schemas.openxmlformats.org/officeDocument/2006/relationships/hyperlink" Target="https://www.ccn-cert.cni.es/publico/ens/ens/1083.htm" TargetMode="External"/><Relationship Id="rId19" Type="http://schemas.openxmlformats.org/officeDocument/2006/relationships/hyperlink" Target="https://www.ccn-cert.cni.es/publico/ens/ens/1146.htm" TargetMode="External"/><Relationship Id="rId14" Type="http://schemas.openxmlformats.org/officeDocument/2006/relationships/hyperlink" Target="https://www.ccn-cert.cni.es/publico/ens/ens/1151.htm" TargetMode="External"/><Relationship Id="rId30" Type="http://schemas.openxmlformats.org/officeDocument/2006/relationships/hyperlink" Target="https://www.ccn-cert.cni.es/publico/ens/ens/1135.htm" TargetMode="External"/><Relationship Id="rId35" Type="http://schemas.openxmlformats.org/officeDocument/2006/relationships/hyperlink" Target="https://www.ccn-cert.cni.es/publico/ens/ens/1130.htm" TargetMode="External"/><Relationship Id="rId56" Type="http://schemas.openxmlformats.org/officeDocument/2006/relationships/hyperlink" Target="https://www.ccn-cert.cni.es/publico/ens/ens/1109.htm" TargetMode="External"/><Relationship Id="rId77" Type="http://schemas.openxmlformats.org/officeDocument/2006/relationships/hyperlink" Target="https://www.ccn-cert.cni.es/publico/ens/ens/1088.htm" TargetMode="External"/><Relationship Id="rId100" Type="http://schemas.openxmlformats.org/officeDocument/2006/relationships/hyperlink" Target="https://www.boe.es/eli/es/rd/2010/01/08/3/con" TargetMode="External"/><Relationship Id="rId105" Type="http://schemas.openxmlformats.org/officeDocument/2006/relationships/hyperlink" Target="https://www.boe.es/eli/es/rd/2010/01/08/3/con" TargetMode="External"/><Relationship Id="rId126" Type="http://schemas.openxmlformats.org/officeDocument/2006/relationships/hyperlink" Target="https://www.boe.es/eli/es/rd/2010/01/08/3/con" TargetMode="External"/><Relationship Id="rId8" Type="http://schemas.openxmlformats.org/officeDocument/2006/relationships/hyperlink" Target="https://www.ccn-cert.cni.es/publico/ens/ens/1157.htm" TargetMode="External"/><Relationship Id="rId51" Type="http://schemas.openxmlformats.org/officeDocument/2006/relationships/hyperlink" Target="https://www.ccn-cert.cni.es/publico/ens/ens/1114.htm" TargetMode="External"/><Relationship Id="rId72" Type="http://schemas.openxmlformats.org/officeDocument/2006/relationships/hyperlink" Target="https://www.ccn-cert.cni.es/publico/ens/ens/1093.htm" TargetMode="External"/><Relationship Id="rId93" Type="http://schemas.openxmlformats.org/officeDocument/2006/relationships/hyperlink" Target="https://www.boe.es/eli/es/rd/2010/01/08/3/con" TargetMode="External"/><Relationship Id="rId98" Type="http://schemas.openxmlformats.org/officeDocument/2006/relationships/hyperlink" Target="https://www.boe.es/eli/es/rd/2010/01/08/3/con" TargetMode="External"/><Relationship Id="rId121" Type="http://schemas.openxmlformats.org/officeDocument/2006/relationships/hyperlink" Target="https://www.boe.es/eli/es/rd/2010/01/08/3/con" TargetMode="External"/><Relationship Id="rId3" Type="http://schemas.openxmlformats.org/officeDocument/2006/relationships/hyperlink" Target="https://www.ccn-cert.cni.es/publico/ens/ens/1163.htm" TargetMode="External"/><Relationship Id="rId25" Type="http://schemas.openxmlformats.org/officeDocument/2006/relationships/hyperlink" Target="https://www.ccn-cert.cni.es/publico/ens/ens/1140.htm" TargetMode="External"/><Relationship Id="rId46" Type="http://schemas.openxmlformats.org/officeDocument/2006/relationships/hyperlink" Target="https://www.ccn-cert.cni.es/publico/ens/ens/1119.htm" TargetMode="External"/><Relationship Id="rId67" Type="http://schemas.openxmlformats.org/officeDocument/2006/relationships/hyperlink" Target="https://www.ccn-cert.cni.es/publico/ens/ens/1098.htm" TargetMode="External"/><Relationship Id="rId116" Type="http://schemas.openxmlformats.org/officeDocument/2006/relationships/hyperlink" Target="https://www.boe.es/eli/es/rd/2010/01/08/3/con" TargetMode="External"/><Relationship Id="rId137" Type="http://schemas.openxmlformats.org/officeDocument/2006/relationships/table" Target="../tables/table15.xml"/><Relationship Id="rId20" Type="http://schemas.openxmlformats.org/officeDocument/2006/relationships/hyperlink" Target="https://www.ccn-cert.cni.es/publico/ens/ens/1145.htm" TargetMode="External"/><Relationship Id="rId41" Type="http://schemas.openxmlformats.org/officeDocument/2006/relationships/hyperlink" Target="https://www.ccn-cert.cni.es/publico/ens/ens/1124.htm" TargetMode="External"/><Relationship Id="rId62" Type="http://schemas.openxmlformats.org/officeDocument/2006/relationships/hyperlink" Target="https://www.ccn-cert.cni.es/publico/ens/ens/1103.htm" TargetMode="External"/><Relationship Id="rId83" Type="http://schemas.openxmlformats.org/officeDocument/2006/relationships/hyperlink" Target="https://www.ccn-cert.cni.es/publico/ens/ens/1082.htm" TargetMode="External"/><Relationship Id="rId88" Type="http://schemas.openxmlformats.org/officeDocument/2006/relationships/hyperlink" Target="https://www.ccn-cert.cni.es/publico/ens/ens/1077.htm" TargetMode="External"/><Relationship Id="rId111" Type="http://schemas.openxmlformats.org/officeDocument/2006/relationships/hyperlink" Target="https://www.boe.es/eli/es/rd/2010/01/08/3/con" TargetMode="External"/><Relationship Id="rId132" Type="http://schemas.openxmlformats.org/officeDocument/2006/relationships/hyperlink" Target="https://www.boe.es/eli/es/rd/2010/01/08/3/con" TargetMode="External"/><Relationship Id="rId15" Type="http://schemas.openxmlformats.org/officeDocument/2006/relationships/hyperlink" Target="https://www.ccn-cert.cni.es/publico/ens/ens/1150.htm" TargetMode="External"/><Relationship Id="rId36" Type="http://schemas.openxmlformats.org/officeDocument/2006/relationships/hyperlink" Target="https://www.ccn-cert.cni.es/publico/ens/ens/1129.htm" TargetMode="External"/><Relationship Id="rId57" Type="http://schemas.openxmlformats.org/officeDocument/2006/relationships/hyperlink" Target="https://www.ccn-cert.cni.es/publico/ens/ens/1108.htm" TargetMode="External"/><Relationship Id="rId106" Type="http://schemas.openxmlformats.org/officeDocument/2006/relationships/hyperlink" Target="https://www.boe.es/eli/es/rd/2010/01/08/3/con" TargetMode="External"/><Relationship Id="rId127" Type="http://schemas.openxmlformats.org/officeDocument/2006/relationships/hyperlink" Target="https://www.boe.es/eli/es/rd/2010/01/08/3/con" TargetMode="External"/><Relationship Id="rId10" Type="http://schemas.openxmlformats.org/officeDocument/2006/relationships/hyperlink" Target="https://www.ccn-cert.cni.es/publico/ens/ens/1155.htm" TargetMode="External"/><Relationship Id="rId31" Type="http://schemas.openxmlformats.org/officeDocument/2006/relationships/hyperlink" Target="https://www.ccn-cert.cni.es/publico/ens/ens/1134.htm" TargetMode="External"/><Relationship Id="rId52" Type="http://schemas.openxmlformats.org/officeDocument/2006/relationships/hyperlink" Target="https://www.ccn-cert.cni.es/publico/ens/ens/1113.htm" TargetMode="External"/><Relationship Id="rId73" Type="http://schemas.openxmlformats.org/officeDocument/2006/relationships/hyperlink" Target="https://www.ccn-cert.cni.es/publico/ens/ens/1092.htm" TargetMode="External"/><Relationship Id="rId78" Type="http://schemas.openxmlformats.org/officeDocument/2006/relationships/hyperlink" Target="https://www.ccn-cert.cni.es/publico/ens/ens/1087.htm" TargetMode="External"/><Relationship Id="rId94" Type="http://schemas.openxmlformats.org/officeDocument/2006/relationships/hyperlink" Target="https://www.boe.es/eli/es/rd/2010/01/08/3/con" TargetMode="External"/><Relationship Id="rId99" Type="http://schemas.openxmlformats.org/officeDocument/2006/relationships/hyperlink" Target="https://www.boe.es/eli/es/rd/2010/01/08/3/con" TargetMode="External"/><Relationship Id="rId101" Type="http://schemas.openxmlformats.org/officeDocument/2006/relationships/hyperlink" Target="https://www.boe.es/eli/es/rd/2010/01/08/3/con" TargetMode="External"/><Relationship Id="rId122" Type="http://schemas.openxmlformats.org/officeDocument/2006/relationships/hyperlink" Target="https://www.boe.es/eli/es/rd/2010/01/08/3/con" TargetMode="External"/><Relationship Id="rId4" Type="http://schemas.openxmlformats.org/officeDocument/2006/relationships/hyperlink" Target="https://www.ccn-cert.cni.es/publico/ens/ens/1162.htm" TargetMode="External"/><Relationship Id="rId9" Type="http://schemas.openxmlformats.org/officeDocument/2006/relationships/hyperlink" Target="https://www.ccn-cert.cni.es/publico/ens/ens/1156.htm" TargetMode="External"/><Relationship Id="rId26" Type="http://schemas.openxmlformats.org/officeDocument/2006/relationships/hyperlink" Target="https://www.ccn-cert.cni.es/publico/ens/ens/1139.htm" TargetMode="External"/><Relationship Id="rId47" Type="http://schemas.openxmlformats.org/officeDocument/2006/relationships/hyperlink" Target="https://www.ccn-cert.cni.es/publico/ens/ens/1118.htm" TargetMode="External"/><Relationship Id="rId68" Type="http://schemas.openxmlformats.org/officeDocument/2006/relationships/hyperlink" Target="https://www.ccn-cert.cni.es/publico/ens/ens/1097.htm" TargetMode="External"/><Relationship Id="rId89" Type="http://schemas.openxmlformats.org/officeDocument/2006/relationships/hyperlink" Target="https://www.ccn-cert.cni.es/publico/ens/ens/1159.htm" TargetMode="External"/><Relationship Id="rId112" Type="http://schemas.openxmlformats.org/officeDocument/2006/relationships/hyperlink" Target="https://www.boe.es/eli/es/rd/2010/01/08/3/con" TargetMode="External"/><Relationship Id="rId133" Type="http://schemas.openxmlformats.org/officeDocument/2006/relationships/hyperlink" Target="https://www.boe.es/eli/es/rd/2010/01/08/3/con" TargetMode="External"/></Relationships>
</file>

<file path=xl/worksheets/_rels/sheet18.xml.rels><?xml version="1.0" encoding="UTF-8" standalone="yes"?>
<Relationships xmlns="http://schemas.openxmlformats.org/package/2006/relationships"><Relationship Id="rId26" Type="http://schemas.openxmlformats.org/officeDocument/2006/relationships/hyperlink" Target="https://www.ccn-cert.cni.es/publico/ens/ens/1138.htm" TargetMode="External"/><Relationship Id="rId21" Type="http://schemas.openxmlformats.org/officeDocument/2006/relationships/hyperlink" Target="https://www.ccn-cert.cni.es/publico/ens/ens/1143.htm" TargetMode="External"/><Relationship Id="rId42" Type="http://schemas.openxmlformats.org/officeDocument/2006/relationships/hyperlink" Target="https://www.ccn-cert.cni.es/publico/ens/ens/1122.htm" TargetMode="External"/><Relationship Id="rId47" Type="http://schemas.openxmlformats.org/officeDocument/2006/relationships/hyperlink" Target="https://www.ccn-cert.cni.es/publico/ens/ens/1117.htm" TargetMode="External"/><Relationship Id="rId63" Type="http://schemas.openxmlformats.org/officeDocument/2006/relationships/hyperlink" Target="https://www.ccn-cert.cni.es/publico/ens/ens/1101.htm" TargetMode="External"/><Relationship Id="rId68" Type="http://schemas.openxmlformats.org/officeDocument/2006/relationships/hyperlink" Target="https://www.ccn-cert.cni.es/publico/ens/ens/1096.htm" TargetMode="External"/><Relationship Id="rId84" Type="http://schemas.openxmlformats.org/officeDocument/2006/relationships/hyperlink" Target="https://www.ccn-cert.cni.es/publico/ens/ens/1077.htm" TargetMode="External"/><Relationship Id="rId89" Type="http://schemas.openxmlformats.org/officeDocument/2006/relationships/printerSettings" Target="../printerSettings/printerSettings17.bin"/><Relationship Id="rId16" Type="http://schemas.openxmlformats.org/officeDocument/2006/relationships/hyperlink" Target="https://www.ccn-cert.cni.es/publico/ens/ens/1148.htm" TargetMode="External"/><Relationship Id="rId11" Type="http://schemas.openxmlformats.org/officeDocument/2006/relationships/hyperlink" Target="https://www.ccn-cert.cni.es/publico/ens/ens/1153.htm" TargetMode="External"/><Relationship Id="rId32" Type="http://schemas.openxmlformats.org/officeDocument/2006/relationships/hyperlink" Target="https://www.ccn-cert.cni.es/publico/ens/ens/1132.htm" TargetMode="External"/><Relationship Id="rId37" Type="http://schemas.openxmlformats.org/officeDocument/2006/relationships/hyperlink" Target="https://www.ccn-cert.cni.es/publico/ens/ens/1127.htm" TargetMode="External"/><Relationship Id="rId53" Type="http://schemas.openxmlformats.org/officeDocument/2006/relationships/hyperlink" Target="https://www.ccn-cert.cni.es/publico/ens/ens/1111.htm" TargetMode="External"/><Relationship Id="rId58" Type="http://schemas.openxmlformats.org/officeDocument/2006/relationships/hyperlink" Target="https://www.ccn-cert.cni.es/publico/ens/ens/1106.htm" TargetMode="External"/><Relationship Id="rId74" Type="http://schemas.openxmlformats.org/officeDocument/2006/relationships/hyperlink" Target="https://www.ccn-cert.cni.es/publico/ens/ens/1090.htm" TargetMode="External"/><Relationship Id="rId79" Type="http://schemas.openxmlformats.org/officeDocument/2006/relationships/hyperlink" Target="https://www.ccn-cert.cni.es/publico/ens/ens/1085.htm" TargetMode="External"/><Relationship Id="rId5" Type="http://schemas.openxmlformats.org/officeDocument/2006/relationships/hyperlink" Target="https://www.ccn-cert.cni.es/publico/ens/ens/1160.htm" TargetMode="External"/><Relationship Id="rId90" Type="http://schemas.openxmlformats.org/officeDocument/2006/relationships/table" Target="../tables/table16.xml"/><Relationship Id="rId14" Type="http://schemas.openxmlformats.org/officeDocument/2006/relationships/hyperlink" Target="https://www.ccn-cert.cni.es/publico/ens/ens/1150.htm" TargetMode="External"/><Relationship Id="rId22" Type="http://schemas.openxmlformats.org/officeDocument/2006/relationships/hyperlink" Target="https://www.ccn-cert.cni.es/publico/ens/ens/1142.htm" TargetMode="External"/><Relationship Id="rId27" Type="http://schemas.openxmlformats.org/officeDocument/2006/relationships/hyperlink" Target="https://www.ccn-cert.cni.es/publico/ens/ens/1137.htm" TargetMode="External"/><Relationship Id="rId30" Type="http://schemas.openxmlformats.org/officeDocument/2006/relationships/hyperlink" Target="https://www.ccn-cert.cni.es/publico/ens/ens/1134.htm" TargetMode="External"/><Relationship Id="rId35" Type="http://schemas.openxmlformats.org/officeDocument/2006/relationships/hyperlink" Target="https://www.ccn-cert.cni.es/publico/ens/ens/1129.htm" TargetMode="External"/><Relationship Id="rId43" Type="http://schemas.openxmlformats.org/officeDocument/2006/relationships/hyperlink" Target="https://www.ccn-cert.cni.es/publico/ens/ens/1121.htm" TargetMode="External"/><Relationship Id="rId48" Type="http://schemas.openxmlformats.org/officeDocument/2006/relationships/hyperlink" Target="https://www.ccn-cert.cni.es/publico/ens/ens/1116.htm" TargetMode="External"/><Relationship Id="rId56" Type="http://schemas.openxmlformats.org/officeDocument/2006/relationships/hyperlink" Target="https://www.ccn-cert.cni.es/publico/ens/ens/1108.htm" TargetMode="External"/><Relationship Id="rId64" Type="http://schemas.openxmlformats.org/officeDocument/2006/relationships/hyperlink" Target="https://www.ccn-cert.cni.es/publico/ens/ens/1100.htm" TargetMode="External"/><Relationship Id="rId69" Type="http://schemas.openxmlformats.org/officeDocument/2006/relationships/hyperlink" Target="https://www.ccn-cert.cni.es/publico/ens/ens/1095.htm" TargetMode="External"/><Relationship Id="rId77" Type="http://schemas.openxmlformats.org/officeDocument/2006/relationships/hyperlink" Target="https://www.ccn-cert.cni.es/publico/ens/ens/1087.htm" TargetMode="External"/><Relationship Id="rId8" Type="http://schemas.openxmlformats.org/officeDocument/2006/relationships/hyperlink" Target="https://www.ccn-cert.cni.es/publico/ens/ens/1156.htm" TargetMode="External"/><Relationship Id="rId51" Type="http://schemas.openxmlformats.org/officeDocument/2006/relationships/hyperlink" Target="https://www.ccn-cert.cni.es/publico/ens/ens/1113.htm" TargetMode="External"/><Relationship Id="rId72" Type="http://schemas.openxmlformats.org/officeDocument/2006/relationships/hyperlink" Target="https://www.ccn-cert.cni.es/publico/ens/ens/1092.htm" TargetMode="External"/><Relationship Id="rId80" Type="http://schemas.openxmlformats.org/officeDocument/2006/relationships/hyperlink" Target="https://www.ccn-cert.cni.es/publico/ens/ens/1083.htm" TargetMode="External"/><Relationship Id="rId85" Type="http://schemas.openxmlformats.org/officeDocument/2006/relationships/hyperlink" Target="https://www.ccn-cert.cni.es/publico/ens/ens/1159.htm" TargetMode="External"/><Relationship Id="rId3" Type="http://schemas.openxmlformats.org/officeDocument/2006/relationships/hyperlink" Target="https://www.ccn-cert.cni.es/publico/ens/ens/1162.htm" TargetMode="External"/><Relationship Id="rId12" Type="http://schemas.openxmlformats.org/officeDocument/2006/relationships/hyperlink" Target="https://www.ccn-cert.cni.es/publico/ens/ens/1152.htm" TargetMode="External"/><Relationship Id="rId17" Type="http://schemas.openxmlformats.org/officeDocument/2006/relationships/hyperlink" Target="https://www.ccn-cert.cni.es/publico/ens/ens/1147.htm" TargetMode="External"/><Relationship Id="rId25" Type="http://schemas.openxmlformats.org/officeDocument/2006/relationships/hyperlink" Target="https://www.ccn-cert.cni.es/publico/ens/ens/1139.htm" TargetMode="External"/><Relationship Id="rId33" Type="http://schemas.openxmlformats.org/officeDocument/2006/relationships/hyperlink" Target="https://www.ccn-cert.cni.es/publico/ens/ens/1131.htm" TargetMode="External"/><Relationship Id="rId38" Type="http://schemas.openxmlformats.org/officeDocument/2006/relationships/hyperlink" Target="https://www.ccn-cert.cni.es/publico/ens/ens/1126.htm" TargetMode="External"/><Relationship Id="rId46" Type="http://schemas.openxmlformats.org/officeDocument/2006/relationships/hyperlink" Target="https://www.ccn-cert.cni.es/publico/ens/ens/1118.htm" TargetMode="External"/><Relationship Id="rId59" Type="http://schemas.openxmlformats.org/officeDocument/2006/relationships/hyperlink" Target="https://www.ccn-cert.cni.es/publico/ens/ens/1105.htm" TargetMode="External"/><Relationship Id="rId67" Type="http://schemas.openxmlformats.org/officeDocument/2006/relationships/hyperlink" Target="https://www.ccn-cert.cni.es/publico/ens/ens/1097.htm" TargetMode="External"/><Relationship Id="rId20" Type="http://schemas.openxmlformats.org/officeDocument/2006/relationships/hyperlink" Target="https://www.ccn-cert.cni.es/publico/ens/ens/1144.htm" TargetMode="External"/><Relationship Id="rId41" Type="http://schemas.openxmlformats.org/officeDocument/2006/relationships/hyperlink" Target="https://www.ccn-cert.cni.es/publico/ens/ens/1123.htm" TargetMode="External"/><Relationship Id="rId54" Type="http://schemas.openxmlformats.org/officeDocument/2006/relationships/hyperlink" Target="https://www.ccn-cert.cni.es/publico/ens/ens/1110.htm" TargetMode="External"/><Relationship Id="rId62" Type="http://schemas.openxmlformats.org/officeDocument/2006/relationships/hyperlink" Target="https://www.ccn-cert.cni.es/publico/ens/ens/1102.htm" TargetMode="External"/><Relationship Id="rId70" Type="http://schemas.openxmlformats.org/officeDocument/2006/relationships/hyperlink" Target="https://www.ccn-cert.cni.es/publico/ens/ens/1094.htm" TargetMode="External"/><Relationship Id="rId75" Type="http://schemas.openxmlformats.org/officeDocument/2006/relationships/hyperlink" Target="https://www.ccn-cert.cni.es/publico/ens/ens/1089.htm" TargetMode="External"/><Relationship Id="rId83" Type="http://schemas.openxmlformats.org/officeDocument/2006/relationships/hyperlink" Target="https://www.ccn-cert.cni.es/publico/ens/ens/1078.htm" TargetMode="External"/><Relationship Id="rId88" Type="http://schemas.openxmlformats.org/officeDocument/2006/relationships/hyperlink" Target="https://www.ccn-cert.cni.es/publico/ens/ens/1076.htm" TargetMode="External"/><Relationship Id="rId1" Type="http://schemas.openxmlformats.org/officeDocument/2006/relationships/hyperlink" Target="https://www.ccn-cert.cni.es/publico/ens/ens/1164.htm" TargetMode="External"/><Relationship Id="rId6" Type="http://schemas.openxmlformats.org/officeDocument/2006/relationships/hyperlink" Target="https://www.ccn-cert.cni.es/publico/ens/ens/1158.htm" TargetMode="External"/><Relationship Id="rId15" Type="http://schemas.openxmlformats.org/officeDocument/2006/relationships/hyperlink" Target="https://www.ccn-cert.cni.es/publico/ens/ens/1149.htm" TargetMode="External"/><Relationship Id="rId23" Type="http://schemas.openxmlformats.org/officeDocument/2006/relationships/hyperlink" Target="https://www.ccn-cert.cni.es/publico/ens/ens/1141.htm" TargetMode="External"/><Relationship Id="rId28" Type="http://schemas.openxmlformats.org/officeDocument/2006/relationships/hyperlink" Target="https://www.ccn-cert.cni.es/publico/ens/ens/1136.htm" TargetMode="External"/><Relationship Id="rId36" Type="http://schemas.openxmlformats.org/officeDocument/2006/relationships/hyperlink" Target="https://www.ccn-cert.cni.es/publico/ens/ens/1128.htm" TargetMode="External"/><Relationship Id="rId49" Type="http://schemas.openxmlformats.org/officeDocument/2006/relationships/hyperlink" Target="https://www.ccn-cert.cni.es/publico/ens/ens/1115.htm" TargetMode="External"/><Relationship Id="rId57" Type="http://schemas.openxmlformats.org/officeDocument/2006/relationships/hyperlink" Target="https://www.ccn-cert.cni.es/publico/ens/ens/1107.htm" TargetMode="External"/><Relationship Id="rId10" Type="http://schemas.openxmlformats.org/officeDocument/2006/relationships/hyperlink" Target="https://www.ccn-cert.cni.es/publico/ens/ens/1154.htm" TargetMode="External"/><Relationship Id="rId31" Type="http://schemas.openxmlformats.org/officeDocument/2006/relationships/hyperlink" Target="https://www.ccn-cert.cni.es/publico/ens/ens/1133.htm" TargetMode="External"/><Relationship Id="rId44" Type="http://schemas.openxmlformats.org/officeDocument/2006/relationships/hyperlink" Target="https://www.ccn-cert.cni.es/publico/ens/ens/1120.htm" TargetMode="External"/><Relationship Id="rId52" Type="http://schemas.openxmlformats.org/officeDocument/2006/relationships/hyperlink" Target="https://www.ccn-cert.cni.es/publico/ens/ens/1112.htm" TargetMode="External"/><Relationship Id="rId60" Type="http://schemas.openxmlformats.org/officeDocument/2006/relationships/hyperlink" Target="https://www.ccn-cert.cni.es/publico/ens/ens/1104.htm" TargetMode="External"/><Relationship Id="rId65" Type="http://schemas.openxmlformats.org/officeDocument/2006/relationships/hyperlink" Target="https://www.ccn-cert.cni.es/publico/ens/ens/1099.htm" TargetMode="External"/><Relationship Id="rId73" Type="http://schemas.openxmlformats.org/officeDocument/2006/relationships/hyperlink" Target="https://www.ccn-cert.cni.es/publico/ens/ens/1091.htm" TargetMode="External"/><Relationship Id="rId78" Type="http://schemas.openxmlformats.org/officeDocument/2006/relationships/hyperlink" Target="https://www.ccn-cert.cni.es/publico/ens/ens/1086.htm" TargetMode="External"/><Relationship Id="rId81" Type="http://schemas.openxmlformats.org/officeDocument/2006/relationships/hyperlink" Target="https://www.ccn-cert.cni.es/publico/ens/ens/1082.htm" TargetMode="External"/><Relationship Id="rId86" Type="http://schemas.openxmlformats.org/officeDocument/2006/relationships/hyperlink" Target="https://www.ccn-cert.cni.es/publico/ens/ens/1165.htm" TargetMode="External"/><Relationship Id="rId4" Type="http://schemas.openxmlformats.org/officeDocument/2006/relationships/hyperlink" Target="https://www.ccn-cert.cni.es/publico/ens/ens/1161.htm" TargetMode="External"/><Relationship Id="rId9" Type="http://schemas.openxmlformats.org/officeDocument/2006/relationships/hyperlink" Target="https://www.ccn-cert.cni.es/publico/ens/ens/1155.htm" TargetMode="External"/><Relationship Id="rId13" Type="http://schemas.openxmlformats.org/officeDocument/2006/relationships/hyperlink" Target="https://www.ccn-cert.cni.es/publico/ens/ens/1151.htm" TargetMode="External"/><Relationship Id="rId18" Type="http://schemas.openxmlformats.org/officeDocument/2006/relationships/hyperlink" Target="https://www.ccn-cert.cni.es/publico/ens/ens/1146.htm" TargetMode="External"/><Relationship Id="rId39" Type="http://schemas.openxmlformats.org/officeDocument/2006/relationships/hyperlink" Target="https://www.ccn-cert.cni.es/publico/ens/ens/1125.htm" TargetMode="External"/><Relationship Id="rId34" Type="http://schemas.openxmlformats.org/officeDocument/2006/relationships/hyperlink" Target="https://www.ccn-cert.cni.es/publico/ens/ens/1130.htm" TargetMode="External"/><Relationship Id="rId50" Type="http://schemas.openxmlformats.org/officeDocument/2006/relationships/hyperlink" Target="https://www.ccn-cert.cni.es/publico/ens/ens/1114.htm" TargetMode="External"/><Relationship Id="rId55" Type="http://schemas.openxmlformats.org/officeDocument/2006/relationships/hyperlink" Target="https://www.ccn-cert.cni.es/publico/ens/ens/1109.htm" TargetMode="External"/><Relationship Id="rId76" Type="http://schemas.openxmlformats.org/officeDocument/2006/relationships/hyperlink" Target="https://www.ccn-cert.cni.es/publico/ens/ens/1088.htm" TargetMode="External"/><Relationship Id="rId7" Type="http://schemas.openxmlformats.org/officeDocument/2006/relationships/hyperlink" Target="https://www.ccn-cert.cni.es/publico/ens/ens/1157.htm" TargetMode="External"/><Relationship Id="rId71" Type="http://schemas.openxmlformats.org/officeDocument/2006/relationships/hyperlink" Target="https://www.ccn-cert.cni.es/publico/ens/ens/1093.htm" TargetMode="External"/><Relationship Id="rId2" Type="http://schemas.openxmlformats.org/officeDocument/2006/relationships/hyperlink" Target="https://www.ccn-cert.cni.es/publico/ens/ens/1163.htm" TargetMode="External"/><Relationship Id="rId29" Type="http://schemas.openxmlformats.org/officeDocument/2006/relationships/hyperlink" Target="https://www.ccn-cert.cni.es/publico/ens/ens/1135.htm" TargetMode="External"/><Relationship Id="rId24" Type="http://schemas.openxmlformats.org/officeDocument/2006/relationships/hyperlink" Target="https://www.ccn-cert.cni.es/publico/ens/ens/1140.htm" TargetMode="External"/><Relationship Id="rId40" Type="http://schemas.openxmlformats.org/officeDocument/2006/relationships/hyperlink" Target="https://www.ccn-cert.cni.es/publico/ens/ens/1124.htm" TargetMode="External"/><Relationship Id="rId45" Type="http://schemas.openxmlformats.org/officeDocument/2006/relationships/hyperlink" Target="https://www.ccn-cert.cni.es/publico/ens/ens/1119.htm" TargetMode="External"/><Relationship Id="rId66" Type="http://schemas.openxmlformats.org/officeDocument/2006/relationships/hyperlink" Target="https://www.ccn-cert.cni.es/publico/ens/ens/1098.htm" TargetMode="External"/><Relationship Id="rId87" Type="http://schemas.openxmlformats.org/officeDocument/2006/relationships/hyperlink" Target="https://www.ccn-cert.cni.es/publico/ens/ens/1075.htm" TargetMode="External"/><Relationship Id="rId61" Type="http://schemas.openxmlformats.org/officeDocument/2006/relationships/hyperlink" Target="https://www.ccn-cert.cni.es/publico/ens/ens/1103.htm" TargetMode="External"/><Relationship Id="rId82" Type="http://schemas.openxmlformats.org/officeDocument/2006/relationships/hyperlink" Target="https://www.ccn-cert.cni.es/publico/ens/ens/1081.htm" TargetMode="External"/><Relationship Id="rId19" Type="http://schemas.openxmlformats.org/officeDocument/2006/relationships/hyperlink" Target="https://www.ccn-cert.cni.es/publico/ens/ens/1145.htm" TargetMode="External"/></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1"/>
  <dimension ref="A1:N19"/>
  <sheetViews>
    <sheetView tabSelected="1" workbookViewId="0">
      <selection activeCell="B22" sqref="B22"/>
    </sheetView>
  </sheetViews>
  <sheetFormatPr defaultColWidth="9.109375" defaultRowHeight="14.4" x14ac:dyDescent="0.3"/>
  <cols>
    <col min="1" max="1" width="4.109375" style="13" customWidth="1"/>
    <col min="2" max="2" width="61.109375" style="13" customWidth="1"/>
    <col min="3" max="3" width="58.33203125" style="12" customWidth="1"/>
    <col min="4" max="4" width="52.109375" style="13" customWidth="1"/>
    <col min="5" max="5" width="9.109375" style="13"/>
    <col min="6" max="6" width="14" style="13" customWidth="1"/>
    <col min="7" max="7" width="164.44140625" style="13" bestFit="1" customWidth="1"/>
    <col min="8" max="16384" width="9.109375" style="13"/>
  </cols>
  <sheetData>
    <row r="1" spans="1:14" ht="15" customHeight="1" x14ac:dyDescent="0.3">
      <c r="B1" s="158" t="s">
        <v>713</v>
      </c>
      <c r="C1" s="158"/>
      <c r="D1" s="158"/>
    </row>
    <row r="2" spans="1:14" ht="15" customHeight="1" x14ac:dyDescent="0.3">
      <c r="A2" s="157"/>
      <c r="B2" s="158"/>
      <c r="C2" s="158"/>
      <c r="D2" s="158"/>
    </row>
    <row r="3" spans="1:14" ht="15" customHeight="1" x14ac:dyDescent="0.3">
      <c r="A3" s="157"/>
      <c r="B3" s="158"/>
      <c r="C3" s="158"/>
      <c r="D3" s="158"/>
    </row>
    <row r="4" spans="1:14" ht="15" customHeight="1" x14ac:dyDescent="0.3">
      <c r="A4" s="157"/>
      <c r="B4" s="158"/>
      <c r="C4" s="158"/>
      <c r="D4" s="158"/>
    </row>
    <row r="5" spans="1:14" ht="15" customHeight="1" x14ac:dyDescent="0.3">
      <c r="A5" s="157"/>
      <c r="B5" s="158"/>
      <c r="C5" s="158"/>
      <c r="D5" s="158"/>
    </row>
    <row r="6" spans="1:14" ht="15" customHeight="1" x14ac:dyDescent="0.3">
      <c r="A6" s="157"/>
      <c r="B6" s="158"/>
      <c r="C6" s="158"/>
      <c r="D6" s="158"/>
    </row>
    <row r="7" spans="1:14" ht="15" customHeight="1" x14ac:dyDescent="0.3">
      <c r="A7" s="157"/>
      <c r="B7" s="158"/>
      <c r="C7" s="158"/>
      <c r="D7" s="158"/>
    </row>
    <row r="8" spans="1:14" ht="15.75" customHeight="1" thickBot="1" x14ac:dyDescent="0.35">
      <c r="A8" s="157"/>
      <c r="B8" s="159"/>
      <c r="C8" s="159"/>
      <c r="D8" s="159"/>
    </row>
    <row r="9" spans="1:14" ht="216.6" customHeight="1" thickBot="1" x14ac:dyDescent="0.35">
      <c r="A9" s="157"/>
      <c r="B9" s="160" t="s">
        <v>723</v>
      </c>
      <c r="C9" s="161"/>
      <c r="D9" s="162"/>
      <c r="E9" s="14"/>
      <c r="F9" s="14"/>
      <c r="G9" s="14"/>
      <c r="H9" s="14"/>
      <c r="I9" s="14"/>
      <c r="J9" s="14"/>
      <c r="K9" s="14"/>
      <c r="L9" s="14"/>
      <c r="M9" s="14"/>
      <c r="N9" s="14"/>
    </row>
    <row r="10" spans="1:14" ht="202.5" customHeight="1" thickBot="1" x14ac:dyDescent="0.35">
      <c r="A10" s="157"/>
      <c r="B10" s="160" t="s">
        <v>725</v>
      </c>
      <c r="C10" s="161"/>
      <c r="D10" s="162"/>
      <c r="E10" s="14"/>
      <c r="F10" s="14"/>
      <c r="G10" s="14"/>
      <c r="H10" s="14"/>
      <c r="I10" s="14"/>
      <c r="J10" s="14"/>
      <c r="K10" s="14"/>
      <c r="L10" s="14"/>
      <c r="M10" s="14"/>
      <c r="N10" s="14"/>
    </row>
    <row r="11" spans="1:14" ht="109.2" customHeight="1" thickBot="1" x14ac:dyDescent="0.35">
      <c r="A11" s="157"/>
      <c r="B11" s="160" t="s">
        <v>657</v>
      </c>
      <c r="C11" s="161"/>
      <c r="D11" s="162"/>
      <c r="E11" s="14"/>
      <c r="F11" s="14"/>
      <c r="G11" s="14"/>
      <c r="H11" s="14"/>
      <c r="I11" s="14"/>
      <c r="J11" s="14"/>
      <c r="K11" s="14"/>
      <c r="L11" s="14"/>
      <c r="M11" s="14"/>
      <c r="N11" s="14"/>
    </row>
    <row r="12" spans="1:14" ht="15" customHeight="1" thickBot="1" x14ac:dyDescent="0.35">
      <c r="A12" s="157"/>
      <c r="B12" s="31"/>
      <c r="C12" s="28"/>
      <c r="D12" s="28"/>
      <c r="E12" s="14"/>
      <c r="F12" s="14"/>
      <c r="G12" s="14"/>
      <c r="H12" s="14"/>
      <c r="I12" s="14"/>
      <c r="J12" s="14"/>
      <c r="K12" s="14"/>
      <c r="L12" s="14"/>
      <c r="M12" s="14"/>
      <c r="N12" s="14"/>
    </row>
    <row r="13" spans="1:14" ht="15" customHeight="1" x14ac:dyDescent="0.3">
      <c r="A13" s="157"/>
      <c r="B13" s="120" t="s">
        <v>0</v>
      </c>
      <c r="C13" s="208" t="s">
        <v>726</v>
      </c>
      <c r="D13" s="209"/>
    </row>
    <row r="14" spans="1:14" ht="45" customHeight="1" x14ac:dyDescent="0.3">
      <c r="A14" s="157"/>
      <c r="B14" s="121" t="s">
        <v>1</v>
      </c>
      <c r="C14" s="163" t="s">
        <v>2</v>
      </c>
      <c r="D14" s="164"/>
    </row>
    <row r="15" spans="1:14" x14ac:dyDescent="0.3">
      <c r="A15" s="157"/>
      <c r="B15" s="122" t="s">
        <v>214</v>
      </c>
      <c r="C15" s="165"/>
      <c r="D15" s="164"/>
    </row>
    <row r="16" spans="1:14" x14ac:dyDescent="0.3">
      <c r="A16" s="157"/>
      <c r="B16" s="122" t="s">
        <v>215</v>
      </c>
      <c r="C16" s="165"/>
      <c r="D16" s="164"/>
    </row>
    <row r="17" spans="1:4" x14ac:dyDescent="0.3">
      <c r="A17" s="157"/>
      <c r="B17" s="169" t="s">
        <v>211</v>
      </c>
      <c r="C17" s="170"/>
      <c r="D17" s="171"/>
    </row>
    <row r="18" spans="1:4" ht="85.2" customHeight="1" thickBot="1" x14ac:dyDescent="0.35">
      <c r="A18" s="157"/>
      <c r="B18" s="166" t="s">
        <v>722</v>
      </c>
      <c r="C18" s="167"/>
      <c r="D18" s="168"/>
    </row>
    <row r="19" spans="1:4" x14ac:dyDescent="0.3">
      <c r="B19" s="62"/>
      <c r="C19" s="61"/>
    </row>
  </sheetData>
  <sheetProtection algorithmName="SHA-512" hashValue="VzmPq+SB+V3iBoH2kszwCxatN6HXLzNe3EMhHYLD8JZZXUm1Z9DO6yrEjdsjCCCZVt3AjyywFOVhVQqeS3TOoA==" saltValue="Di3w6PrZxR2lJwd9t6PCrQ==" spinCount="100000" sheet="1" objects="1" scenarios="1"/>
  <mergeCells count="9">
    <mergeCell ref="A2:A18"/>
    <mergeCell ref="B1:D8"/>
    <mergeCell ref="C13:D13"/>
    <mergeCell ref="B9:D9"/>
    <mergeCell ref="C14:D16"/>
    <mergeCell ref="B18:D18"/>
    <mergeCell ref="B17:D17"/>
    <mergeCell ref="B11:D11"/>
    <mergeCell ref="B10:D10"/>
  </mergeCells>
  <hyperlinks>
    <hyperlink ref="B16" r:id="rId1"/>
    <hyperlink ref="B15" r:id="rId2"/>
  </hyperlinks>
  <pageMargins left="0.7" right="0.7" top="0.75" bottom="0.75" header="0.3" footer="0.3"/>
  <pageSetup paperSize="9"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10"/>
  <dimension ref="A1:E12"/>
  <sheetViews>
    <sheetView workbookViewId="0">
      <selection activeCell="E1" sqref="E1"/>
    </sheetView>
  </sheetViews>
  <sheetFormatPr defaultColWidth="11.44140625" defaultRowHeight="14.4" x14ac:dyDescent="0.3"/>
  <cols>
    <col min="1" max="1" width="20.5546875" style="2" customWidth="1"/>
    <col min="2" max="2" width="74.88671875" style="2" customWidth="1"/>
    <col min="3" max="3" width="13.33203125" style="1" bestFit="1" customWidth="1"/>
    <col min="4" max="4" width="53.44140625" style="1" customWidth="1"/>
    <col min="5" max="5" width="57.5546875" style="1" customWidth="1"/>
    <col min="6" max="16384" width="11.44140625" style="1"/>
  </cols>
  <sheetData>
    <row r="1" spans="1:5" ht="33.6" customHeight="1" thickBot="1" x14ac:dyDescent="0.35">
      <c r="A1" s="15" t="s">
        <v>123</v>
      </c>
      <c r="B1" s="17" t="s">
        <v>10</v>
      </c>
      <c r="C1" s="16" t="s">
        <v>208</v>
      </c>
      <c r="D1" s="16" t="s">
        <v>213</v>
      </c>
      <c r="E1" s="16" t="s">
        <v>269</v>
      </c>
    </row>
    <row r="2" spans="1:5" ht="41.25" customHeight="1" x14ac:dyDescent="0.3">
      <c r="A2" s="2" t="s">
        <v>124</v>
      </c>
      <c r="B2" s="7" t="s">
        <v>125</v>
      </c>
      <c r="C2" s="23"/>
      <c r="D2" s="32"/>
      <c r="E2" s="32"/>
    </row>
    <row r="3" spans="1:5" ht="28.8" x14ac:dyDescent="0.3">
      <c r="A3" s="2" t="s">
        <v>126</v>
      </c>
      <c r="B3" s="7" t="s">
        <v>127</v>
      </c>
      <c r="C3" s="23"/>
      <c r="D3" s="32"/>
      <c r="E3" s="32"/>
    </row>
    <row r="4" spans="1:5" ht="45" customHeight="1" x14ac:dyDescent="0.3">
      <c r="A4" s="2" t="s">
        <v>128</v>
      </c>
      <c r="B4" s="7" t="s">
        <v>212</v>
      </c>
      <c r="C4" s="23"/>
      <c r="D4" s="32"/>
      <c r="E4" s="32"/>
    </row>
    <row r="5" spans="1:5" x14ac:dyDescent="0.3">
      <c r="A5" s="2" t="s">
        <v>129</v>
      </c>
      <c r="B5" s="7" t="s">
        <v>132</v>
      </c>
      <c r="C5" s="23"/>
      <c r="D5" s="32"/>
      <c r="E5" s="32"/>
    </row>
    <row r="6" spans="1:5" ht="58.5" customHeight="1" x14ac:dyDescent="0.3">
      <c r="A6" s="2" t="s">
        <v>131</v>
      </c>
      <c r="B6" s="7" t="s">
        <v>136</v>
      </c>
      <c r="C6" s="23"/>
      <c r="D6" s="32"/>
      <c r="E6" s="32"/>
    </row>
    <row r="7" spans="1:5" ht="28.8" x14ac:dyDescent="0.3">
      <c r="A7" s="2" t="s">
        <v>133</v>
      </c>
      <c r="B7" s="7" t="s">
        <v>138</v>
      </c>
      <c r="C7" s="23"/>
      <c r="D7" s="32"/>
      <c r="E7" s="32"/>
    </row>
    <row r="8" spans="1:5" ht="41.25" customHeight="1" x14ac:dyDescent="0.3">
      <c r="A8" s="2" t="s">
        <v>135</v>
      </c>
      <c r="B8" s="7" t="s">
        <v>140</v>
      </c>
      <c r="C8" s="23"/>
      <c r="D8" s="32"/>
      <c r="E8" s="32"/>
    </row>
    <row r="9" spans="1:5" ht="28.8" x14ac:dyDescent="0.3">
      <c r="A9" s="2" t="s">
        <v>137</v>
      </c>
      <c r="B9" s="5" t="s">
        <v>142</v>
      </c>
      <c r="C9" s="23"/>
      <c r="D9" s="32"/>
      <c r="E9" s="32"/>
    </row>
    <row r="10" spans="1:5" ht="42.75" customHeight="1" x14ac:dyDescent="0.3">
      <c r="A10" s="2" t="s">
        <v>139</v>
      </c>
      <c r="B10" s="7" t="s">
        <v>134</v>
      </c>
      <c r="C10" s="23"/>
      <c r="D10" s="32"/>
      <c r="E10" s="32"/>
    </row>
    <row r="11" spans="1:5" ht="36.75" customHeight="1" thickBot="1" x14ac:dyDescent="0.35">
      <c r="A11" s="2" t="s">
        <v>141</v>
      </c>
      <c r="B11" s="7" t="s">
        <v>130</v>
      </c>
      <c r="C11" s="23"/>
      <c r="D11" s="32"/>
      <c r="E11" s="32"/>
    </row>
    <row r="12" spans="1:5" ht="52.95" customHeight="1" thickBot="1" x14ac:dyDescent="0.35">
      <c r="A12" s="22" t="s">
        <v>209</v>
      </c>
      <c r="B12" s="25" t="str">
        <f>IF((COUNTIF(C2:C9,"No")&gt;=4),"Alt",IF((COUNTIF(C2:C9,"No")&gt;=1),"Mitjà",IF((COUNTIF(C2:C9,"No")=0),"Baix")))</f>
        <v>Baix</v>
      </c>
      <c r="C12" s="6"/>
      <c r="D12" s="32"/>
      <c r="E12" s="32"/>
    </row>
  </sheetData>
  <sheetProtection sheet="1" objects="1" scenarios="1"/>
  <conditionalFormatting sqref="B12">
    <cfRule type="containsText" priority="4" operator="containsText" text=" ">
      <formula>NOT(ISERROR(SEARCH(" ",B12)))</formula>
    </cfRule>
    <cfRule type="containsText" dxfId="169" priority="5" operator="containsText" text="Baix">
      <formula>NOT(ISERROR(SEARCH("Baix",B12)))</formula>
    </cfRule>
    <cfRule type="containsText" dxfId="168" priority="6" operator="containsText" text="Mitjà">
      <formula>NOT(ISERROR(SEARCH("Mitjà",B12)))</formula>
    </cfRule>
    <cfRule type="containsText" dxfId="167" priority="7" operator="containsText" text="Alt">
      <formula>NOT(ISERROR(SEARCH("Alt",B12)))</formula>
    </cfRule>
  </conditionalFormatting>
  <conditionalFormatting sqref="C2:C11">
    <cfRule type="containsText" dxfId="166" priority="3" operator="containsText" text="Sí">
      <formula>NOT(ISERROR(SEARCH("Sí",C2)))</formula>
    </cfRule>
  </conditionalFormatting>
  <conditionalFormatting sqref="C2:C11">
    <cfRule type="containsText" dxfId="165" priority="1" operator="containsText" text="Pendent">
      <formula>NOT(ISERROR(SEARCH("Pendent",C2)))</formula>
    </cfRule>
    <cfRule type="cellIs" dxfId="164" priority="2" operator="equal">
      <formula>"No"</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Dades!$A$2:$A$5</xm:f>
          </x14:formula1>
          <xm:sqref>C2:C11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11"/>
  <dimension ref="A1:AG12"/>
  <sheetViews>
    <sheetView workbookViewId="0">
      <selection activeCell="C2" sqref="C2"/>
    </sheetView>
  </sheetViews>
  <sheetFormatPr defaultColWidth="11.44140625" defaultRowHeight="14.4" x14ac:dyDescent="0.3"/>
  <cols>
    <col min="1" max="1" width="26.109375" style="2" bestFit="1" customWidth="1"/>
    <col min="2" max="2" width="71.6640625" style="2" customWidth="1"/>
    <col min="3" max="3" width="13.33203125" style="1" bestFit="1" customWidth="1"/>
    <col min="4" max="4" width="27.33203125" style="1" customWidth="1"/>
    <col min="5" max="5" width="13.5546875" style="1" customWidth="1"/>
    <col min="6" max="14" width="11.44140625" style="1"/>
    <col min="15" max="33" width="0" style="1" hidden="1" customWidth="1"/>
    <col min="34" max="16384" width="11.44140625" style="1"/>
  </cols>
  <sheetData>
    <row r="1" spans="1:33" ht="31.8" thickBot="1" x14ac:dyDescent="0.35">
      <c r="A1" s="138" t="s">
        <v>662</v>
      </c>
      <c r="B1" s="17" t="s">
        <v>10</v>
      </c>
      <c r="C1" s="117" t="s">
        <v>208</v>
      </c>
      <c r="D1" s="134" t="s">
        <v>213</v>
      </c>
      <c r="E1" s="16" t="s">
        <v>537</v>
      </c>
      <c r="F1" s="16" t="s">
        <v>538</v>
      </c>
      <c r="G1" s="16" t="s">
        <v>539</v>
      </c>
      <c r="H1" s="16" t="s">
        <v>540</v>
      </c>
      <c r="I1" s="16" t="s">
        <v>541</v>
      </c>
      <c r="J1" s="16" t="s">
        <v>543</v>
      </c>
      <c r="K1" s="16" t="s">
        <v>544</v>
      </c>
      <c r="L1" s="16" t="s">
        <v>545</v>
      </c>
      <c r="M1" s="16" t="s">
        <v>547</v>
      </c>
    </row>
    <row r="2" spans="1:33" ht="41.25" customHeight="1" x14ac:dyDescent="0.3">
      <c r="A2" s="2" t="s">
        <v>143</v>
      </c>
      <c r="B2" s="7" t="s">
        <v>144</v>
      </c>
      <c r="C2" s="130"/>
      <c r="D2" s="125"/>
      <c r="E2" s="83" t="str">
        <f>IFERROR(HYPERLINK(Y2,O2),"")</f>
        <v>Art. 21</v>
      </c>
      <c r="F2" s="83" t="str">
        <f t="shared" ref="F2:M2" si="0">IFERROR(HYPERLINK(Z2,P2),"")</f>
        <v>Art. 22</v>
      </c>
      <c r="G2" s="83" t="str">
        <f t="shared" si="0"/>
        <v>[mp.com.3]</v>
      </c>
      <c r="H2" s="83" t="str">
        <f t="shared" si="0"/>
        <v>[mp.info.3]</v>
      </c>
      <c r="I2" s="83" t="str">
        <f t="shared" si="0"/>
        <v>[mp.s.2]</v>
      </c>
      <c r="J2" s="83" t="str">
        <f t="shared" si="0"/>
        <v/>
      </c>
      <c r="K2" s="83" t="str">
        <f t="shared" si="0"/>
        <v/>
      </c>
      <c r="L2" s="83" t="str">
        <f t="shared" si="0"/>
        <v/>
      </c>
      <c r="M2" s="83" t="str">
        <f t="shared" si="0"/>
        <v/>
      </c>
      <c r="O2" s="81" t="s">
        <v>484</v>
      </c>
      <c r="P2" s="80" t="s">
        <v>492</v>
      </c>
      <c r="Q2" s="80" t="s">
        <v>294</v>
      </c>
      <c r="R2" s="80" t="s">
        <v>466</v>
      </c>
      <c r="S2" s="80" t="s">
        <v>473</v>
      </c>
      <c r="T2" s="80"/>
      <c r="U2" s="80"/>
      <c r="V2" s="80"/>
      <c r="W2" s="63"/>
      <c r="Y2" s="1" t="str">
        <f>VLOOKUP(O2,Taula15[],2,0)</f>
        <v>https://www.boe.es/eli/es/rd/2010/01/08/3/con#a21</v>
      </c>
      <c r="Z2" s="1" t="str">
        <f>VLOOKUP(P2,Taula15[],2,0)</f>
        <v>https://www.boe.es/eli/es/rd/2010/01/08/3/con#a22</v>
      </c>
      <c r="AA2" s="1" t="str">
        <f>VLOOKUP(Q2,Taula15[],2,0)</f>
        <v>https://www.ccn-cert.cni.es/publico/ens/ens/1141.htm</v>
      </c>
      <c r="AB2" s="1" t="str">
        <f>VLOOKUP(R2,Taula15[],2,0)</f>
        <v>https://www.ccn-cert.cni.es/publico/ens/ens/1156.htm</v>
      </c>
      <c r="AC2" s="1" t="str">
        <f>VLOOKUP(S2,Taula15[],2,0)</f>
        <v>https://www.ccn-cert.cni.es/publico/ens/ens/1163.htm</v>
      </c>
      <c r="AD2" s="1" t="e">
        <f>VLOOKUP(T2,Taula15[],2,0)</f>
        <v>#N/A</v>
      </c>
      <c r="AE2" s="1" t="e">
        <f>VLOOKUP(U2,Taula15[],2,0)</f>
        <v>#N/A</v>
      </c>
      <c r="AF2" s="1" t="e">
        <f>VLOOKUP(V2,Taula15[],2,0)</f>
        <v>#N/A</v>
      </c>
      <c r="AG2" s="1" t="e">
        <f>VLOOKUP(W2,Taula15[],2,0)</f>
        <v>#N/A</v>
      </c>
    </row>
    <row r="3" spans="1:33" ht="28.2" customHeight="1" x14ac:dyDescent="0.3">
      <c r="A3" s="2" t="s">
        <v>145</v>
      </c>
      <c r="B3" s="7" t="s">
        <v>146</v>
      </c>
      <c r="C3" s="130"/>
      <c r="D3" s="125"/>
      <c r="E3" s="83" t="str">
        <f t="shared" ref="E3:E10" si="1">IFERROR(HYPERLINK(Y3,O3),"")</f>
        <v>Art. 21</v>
      </c>
      <c r="F3" s="83" t="str">
        <f t="shared" ref="F3:F8" si="2">IFERROR(HYPERLINK(Z3,P3),"")</f>
        <v>Art. 22</v>
      </c>
      <c r="G3" s="83" t="str">
        <f t="shared" ref="G3:G8" si="3">IFERROR(HYPERLINK(AA3,Q3),"")</f>
        <v>[mp.com.3]</v>
      </c>
      <c r="H3" s="83" t="str">
        <f t="shared" ref="H3:H8" si="4">IFERROR(HYPERLINK(AB3,R3),"")</f>
        <v>[mp.info.3]</v>
      </c>
      <c r="I3" s="83" t="str">
        <f t="shared" ref="I3:I8" si="5">IFERROR(HYPERLINK(AC3,S3),"")</f>
        <v>[mp.s.2]</v>
      </c>
      <c r="J3" s="83" t="str">
        <f t="shared" ref="J3:J8" si="6">IFERROR(HYPERLINK(AD3,T3),"")</f>
        <v/>
      </c>
      <c r="K3" s="83" t="str">
        <f t="shared" ref="K3:K8" si="7">IFERROR(HYPERLINK(AE3,U3),"")</f>
        <v/>
      </c>
      <c r="L3" s="83" t="str">
        <f t="shared" ref="L3:L8" si="8">IFERROR(HYPERLINK(AF3,V3),"")</f>
        <v/>
      </c>
      <c r="M3" s="83" t="str">
        <f t="shared" ref="M3:M8" si="9">IFERROR(HYPERLINK(AG3,W3),"")</f>
        <v/>
      </c>
      <c r="O3" s="82" t="s">
        <v>484</v>
      </c>
      <c r="P3" s="79" t="s">
        <v>492</v>
      </c>
      <c r="Q3" s="79" t="s">
        <v>294</v>
      </c>
      <c r="R3" s="79" t="s">
        <v>466</v>
      </c>
      <c r="S3" s="79" t="s">
        <v>473</v>
      </c>
      <c r="T3" s="79"/>
      <c r="U3" s="79"/>
      <c r="V3" s="79"/>
      <c r="W3" s="64"/>
      <c r="Y3" s="1" t="str">
        <f>VLOOKUP(O3,Taula15[],2,0)</f>
        <v>https://www.boe.es/eli/es/rd/2010/01/08/3/con#a21</v>
      </c>
      <c r="Z3" s="1" t="str">
        <f>VLOOKUP(P3,Taula15[],2,0)</f>
        <v>https://www.boe.es/eli/es/rd/2010/01/08/3/con#a22</v>
      </c>
      <c r="AA3" s="1" t="str">
        <f>VLOOKUP(Q3,Taula15[],2,0)</f>
        <v>https://www.ccn-cert.cni.es/publico/ens/ens/1141.htm</v>
      </c>
      <c r="AB3" s="1" t="str">
        <f>VLOOKUP(R3,Taula15[],2,0)</f>
        <v>https://www.ccn-cert.cni.es/publico/ens/ens/1156.htm</v>
      </c>
      <c r="AC3" s="1" t="str">
        <f>VLOOKUP(S3,Taula15[],2,0)</f>
        <v>https://www.ccn-cert.cni.es/publico/ens/ens/1163.htm</v>
      </c>
      <c r="AD3" s="1" t="e">
        <f>VLOOKUP(T3,Taula15[],2,0)</f>
        <v>#N/A</v>
      </c>
      <c r="AE3" s="1" t="e">
        <f>VLOOKUP(U3,Taula15[],2,0)</f>
        <v>#N/A</v>
      </c>
      <c r="AF3" s="1" t="e">
        <f>VLOOKUP(V3,Taula15[],2,0)</f>
        <v>#N/A</v>
      </c>
      <c r="AG3" s="1" t="e">
        <f>VLOOKUP(W3,Taula15[],2,0)</f>
        <v>#N/A</v>
      </c>
    </row>
    <row r="4" spans="1:33" ht="28.8" x14ac:dyDescent="0.3">
      <c r="A4" s="2" t="s">
        <v>147</v>
      </c>
      <c r="B4" s="7" t="s">
        <v>148</v>
      </c>
      <c r="C4" s="130"/>
      <c r="D4" s="125"/>
      <c r="E4" s="83" t="str">
        <f t="shared" si="1"/>
        <v>Art. 20</v>
      </c>
      <c r="F4" s="83" t="str">
        <f t="shared" si="2"/>
        <v>Art. 21</v>
      </c>
      <c r="G4" s="83" t="str">
        <f t="shared" si="3"/>
        <v>Art. 22</v>
      </c>
      <c r="H4" s="83" t="str">
        <f t="shared" si="4"/>
        <v>[op.pl.2]</v>
      </c>
      <c r="I4" s="83" t="str">
        <f t="shared" si="5"/>
        <v>[op.exp.4]</v>
      </c>
      <c r="J4" s="83" t="str">
        <f t="shared" si="6"/>
        <v>[mp.eq.3]</v>
      </c>
      <c r="K4" s="83" t="str">
        <f t="shared" si="7"/>
        <v>[mp.com.3]</v>
      </c>
      <c r="L4" s="83" t="str">
        <f t="shared" si="8"/>
        <v>[mp.info.3]</v>
      </c>
      <c r="M4" s="83" t="str">
        <f t="shared" si="9"/>
        <v>[mp.s.2]</v>
      </c>
      <c r="O4" s="81" t="s">
        <v>480</v>
      </c>
      <c r="P4" s="80" t="s">
        <v>484</v>
      </c>
      <c r="Q4" s="80" t="s">
        <v>492</v>
      </c>
      <c r="R4" s="80" t="s">
        <v>295</v>
      </c>
      <c r="S4" s="80" t="s">
        <v>411</v>
      </c>
      <c r="T4" s="80" t="s">
        <v>449</v>
      </c>
      <c r="U4" s="80" t="s">
        <v>294</v>
      </c>
      <c r="V4" s="80" t="s">
        <v>466</v>
      </c>
      <c r="W4" s="63" t="s">
        <v>473</v>
      </c>
      <c r="Y4" s="1" t="str">
        <f>VLOOKUP(O4,Taula15[],2,0)</f>
        <v>https://www.boe.es/eli/es/rd/2010/01/08/3/con#a20</v>
      </c>
      <c r="Z4" s="1" t="str">
        <f>VLOOKUP(P4,Taula15[],2,0)</f>
        <v>https://www.boe.es/eli/es/rd/2010/01/08/3/con#a21</v>
      </c>
      <c r="AA4" s="1" t="str">
        <f>VLOOKUP(Q4,Taula15[],2,0)</f>
        <v>https://www.boe.es/eli/es/rd/2010/01/08/3/con#a22</v>
      </c>
      <c r="AB4" s="1" t="str">
        <f>VLOOKUP(R4,Taula15[],2,0)</f>
        <v>https://www.ccn-cert.cni.es/publico/ens/ens/1082.htm</v>
      </c>
      <c r="AC4" s="1" t="str">
        <f>VLOOKUP(S4,Taula15[],2,0)</f>
        <v>https://www.ccn-cert.cni.es/publico/ens/ens/1098.htm</v>
      </c>
      <c r="AD4" s="1" t="str">
        <f>VLOOKUP(T4,Taula15[],2,0)</f>
        <v>https://www.ccn-cert.cni.es/publico/ens/ens/1136.htm</v>
      </c>
      <c r="AE4" s="1" t="str">
        <f>VLOOKUP(U4,Taula15[],2,0)</f>
        <v>https://www.ccn-cert.cni.es/publico/ens/ens/1141.htm</v>
      </c>
      <c r="AF4" s="1" t="str">
        <f>VLOOKUP(V4,Taula15[],2,0)</f>
        <v>https://www.ccn-cert.cni.es/publico/ens/ens/1156.htm</v>
      </c>
      <c r="AG4" s="1" t="str">
        <f>VLOOKUP(W4,Taula15[],2,0)</f>
        <v>https://www.ccn-cert.cni.es/publico/ens/ens/1163.htm</v>
      </c>
    </row>
    <row r="5" spans="1:33" ht="28.2" customHeight="1" x14ac:dyDescent="0.3">
      <c r="A5" s="2" t="s">
        <v>149</v>
      </c>
      <c r="B5" s="7" t="s">
        <v>150</v>
      </c>
      <c r="C5" s="130"/>
      <c r="D5" s="125"/>
      <c r="E5" s="83" t="str">
        <f t="shared" si="1"/>
        <v>Art. 33</v>
      </c>
      <c r="F5" s="83" t="str">
        <f t="shared" si="2"/>
        <v>[op.pl.2]</v>
      </c>
      <c r="G5" s="83" t="str">
        <f t="shared" si="3"/>
        <v>[op.acc.5]</v>
      </c>
      <c r="H5" s="83" t="str">
        <f t="shared" si="4"/>
        <v>[op.exp.4]</v>
      </c>
      <c r="I5" s="83" t="str">
        <f t="shared" si="5"/>
        <v>[mp.info.4]</v>
      </c>
      <c r="J5" s="83" t="str">
        <f t="shared" si="6"/>
        <v>[mp.s.2]</v>
      </c>
      <c r="K5" s="83" t="str">
        <f t="shared" si="7"/>
        <v/>
      </c>
      <c r="L5" s="83" t="str">
        <f t="shared" si="8"/>
        <v/>
      </c>
      <c r="M5" s="83" t="str">
        <f t="shared" si="9"/>
        <v/>
      </c>
      <c r="O5" s="82" t="s">
        <v>479</v>
      </c>
      <c r="P5" s="79" t="s">
        <v>295</v>
      </c>
      <c r="Q5" s="79" t="s">
        <v>404</v>
      </c>
      <c r="R5" s="79" t="s">
        <v>411</v>
      </c>
      <c r="S5" s="79" t="s">
        <v>467</v>
      </c>
      <c r="T5" s="79" t="s">
        <v>473</v>
      </c>
      <c r="U5" s="79"/>
      <c r="V5" s="79"/>
      <c r="W5" s="64"/>
      <c r="Y5" s="1" t="str">
        <f>VLOOKUP(O5,Taula15[],2,0)</f>
        <v>https://www.boe.es/eli/es/rd/2010/01/08/3/con#a33</v>
      </c>
      <c r="Z5" s="1" t="str">
        <f>VLOOKUP(P5,Taula15[],2,0)</f>
        <v>https://www.ccn-cert.cni.es/publico/ens/ens/1082.htm</v>
      </c>
      <c r="AA5" s="1" t="str">
        <f>VLOOKUP(Q5,Taula15[],2,0)</f>
        <v>https://www.ccn-cert.cni.es/publico/ens/ens/1091.htm</v>
      </c>
      <c r="AB5" s="1" t="str">
        <f>VLOOKUP(R5,Taula15[],2,0)</f>
        <v>https://www.ccn-cert.cni.es/publico/ens/ens/1098.htm</v>
      </c>
      <c r="AC5" s="1" t="str">
        <f>VLOOKUP(S5,Taula15[],2,0)</f>
        <v>https://www.ccn-cert.cni.es/publico/ens/ens/1157.htm</v>
      </c>
      <c r="AD5" s="1" t="str">
        <f>VLOOKUP(T5,Taula15[],2,0)</f>
        <v>https://www.ccn-cert.cni.es/publico/ens/ens/1163.htm</v>
      </c>
      <c r="AE5" s="1" t="e">
        <f>VLOOKUP(U5,Taula15[],2,0)</f>
        <v>#N/A</v>
      </c>
      <c r="AF5" s="1" t="e">
        <f>VLOOKUP(V5,Taula15[],2,0)</f>
        <v>#N/A</v>
      </c>
      <c r="AG5" s="1" t="e">
        <f>VLOOKUP(W5,Taula15[],2,0)</f>
        <v>#N/A</v>
      </c>
    </row>
    <row r="6" spans="1:33" ht="43.5" customHeight="1" x14ac:dyDescent="0.3">
      <c r="A6" s="2" t="s">
        <v>151</v>
      </c>
      <c r="B6" s="7" t="s">
        <v>152</v>
      </c>
      <c r="C6" s="130"/>
      <c r="D6" s="125"/>
      <c r="E6" s="83" t="str">
        <f t="shared" si="1"/>
        <v>Art. 33</v>
      </c>
      <c r="F6" s="83" t="str">
        <f t="shared" si="2"/>
        <v>[op.pl.2]</v>
      </c>
      <c r="G6" s="83" t="str">
        <f t="shared" si="3"/>
        <v>[op.acc.5]</v>
      </c>
      <c r="H6" s="83" t="str">
        <f t="shared" si="4"/>
        <v>[op.exp.4]</v>
      </c>
      <c r="I6" s="83" t="str">
        <f t="shared" si="5"/>
        <v>[mp.info.4]</v>
      </c>
      <c r="J6" s="83" t="str">
        <f t="shared" si="6"/>
        <v>[mp.s.2]</v>
      </c>
      <c r="K6" s="83" t="str">
        <f t="shared" si="7"/>
        <v/>
      </c>
      <c r="L6" s="83" t="str">
        <f t="shared" si="8"/>
        <v/>
      </c>
      <c r="M6" s="83" t="str">
        <f t="shared" si="9"/>
        <v/>
      </c>
      <c r="O6" s="81" t="s">
        <v>479</v>
      </c>
      <c r="P6" s="80" t="s">
        <v>295</v>
      </c>
      <c r="Q6" s="80" t="s">
        <v>404</v>
      </c>
      <c r="R6" s="80" t="s">
        <v>411</v>
      </c>
      <c r="S6" s="80" t="s">
        <v>467</v>
      </c>
      <c r="T6" s="80" t="s">
        <v>473</v>
      </c>
      <c r="U6" s="80"/>
      <c r="V6" s="80"/>
      <c r="W6" s="63"/>
      <c r="Y6" s="1" t="str">
        <f>VLOOKUP(O6,Taula15[],2,0)</f>
        <v>https://www.boe.es/eli/es/rd/2010/01/08/3/con#a33</v>
      </c>
      <c r="Z6" s="1" t="str">
        <f>VLOOKUP(P6,Taula15[],2,0)</f>
        <v>https://www.ccn-cert.cni.es/publico/ens/ens/1082.htm</v>
      </c>
      <c r="AA6" s="1" t="str">
        <f>VLOOKUP(Q6,Taula15[],2,0)</f>
        <v>https://www.ccn-cert.cni.es/publico/ens/ens/1091.htm</v>
      </c>
      <c r="AB6" s="1" t="str">
        <f>VLOOKUP(R6,Taula15[],2,0)</f>
        <v>https://www.ccn-cert.cni.es/publico/ens/ens/1098.htm</v>
      </c>
      <c r="AC6" s="1" t="str">
        <f>VLOOKUP(S6,Taula15[],2,0)</f>
        <v>https://www.ccn-cert.cni.es/publico/ens/ens/1157.htm</v>
      </c>
      <c r="AD6" s="1" t="str">
        <f>VLOOKUP(T6,Taula15[],2,0)</f>
        <v>https://www.ccn-cert.cni.es/publico/ens/ens/1163.htm</v>
      </c>
      <c r="AE6" s="1" t="e">
        <f>VLOOKUP(U6,Taula15[],2,0)</f>
        <v>#N/A</v>
      </c>
      <c r="AF6" s="1" t="e">
        <f>VLOOKUP(V6,Taula15[],2,0)</f>
        <v>#N/A</v>
      </c>
      <c r="AG6" s="1" t="e">
        <f>VLOOKUP(W6,Taula15[],2,0)</f>
        <v>#N/A</v>
      </c>
    </row>
    <row r="7" spans="1:33" ht="38.4" customHeight="1" x14ac:dyDescent="0.3">
      <c r="A7" s="2" t="s">
        <v>153</v>
      </c>
      <c r="B7" s="7" t="s">
        <v>701</v>
      </c>
      <c r="C7" s="130"/>
      <c r="D7" s="125"/>
      <c r="E7" s="83" t="str">
        <f t="shared" si="1"/>
        <v>Art. 21</v>
      </c>
      <c r="F7" s="83" t="str">
        <f t="shared" si="2"/>
        <v>Art. 22</v>
      </c>
      <c r="G7" s="83" t="str">
        <f t="shared" si="3"/>
        <v>[mp.com.3]</v>
      </c>
      <c r="H7" s="83" t="str">
        <f t="shared" si="4"/>
        <v>[mp.info.3]</v>
      </c>
      <c r="I7" s="83" t="str">
        <f t="shared" si="5"/>
        <v>[mp.s.2]</v>
      </c>
      <c r="J7" s="83" t="str">
        <f t="shared" si="6"/>
        <v/>
      </c>
      <c r="K7" s="83" t="str">
        <f t="shared" si="7"/>
        <v/>
      </c>
      <c r="L7" s="83" t="str">
        <f t="shared" si="8"/>
        <v/>
      </c>
      <c r="M7" s="83" t="str">
        <f t="shared" si="9"/>
        <v/>
      </c>
      <c r="O7" s="82" t="s">
        <v>484</v>
      </c>
      <c r="P7" s="79" t="s">
        <v>492</v>
      </c>
      <c r="Q7" s="79" t="s">
        <v>294</v>
      </c>
      <c r="R7" s="79" t="s">
        <v>466</v>
      </c>
      <c r="S7" s="79" t="s">
        <v>473</v>
      </c>
      <c r="T7" s="79"/>
      <c r="U7" s="79"/>
      <c r="V7" s="79"/>
      <c r="W7" s="64"/>
      <c r="Y7" s="1" t="str">
        <f>VLOOKUP(O7,Taula15[],2,0)</f>
        <v>https://www.boe.es/eli/es/rd/2010/01/08/3/con#a21</v>
      </c>
      <c r="Z7" s="1" t="str">
        <f>VLOOKUP(P7,Taula15[],2,0)</f>
        <v>https://www.boe.es/eli/es/rd/2010/01/08/3/con#a22</v>
      </c>
      <c r="AA7" s="1" t="str">
        <f>VLOOKUP(Q7,Taula15[],2,0)</f>
        <v>https://www.ccn-cert.cni.es/publico/ens/ens/1141.htm</v>
      </c>
      <c r="AB7" s="1" t="str">
        <f>VLOOKUP(R7,Taula15[],2,0)</f>
        <v>https://www.ccn-cert.cni.es/publico/ens/ens/1156.htm</v>
      </c>
      <c r="AC7" s="1" t="str">
        <f>VLOOKUP(S7,Taula15[],2,0)</f>
        <v>https://www.ccn-cert.cni.es/publico/ens/ens/1163.htm</v>
      </c>
      <c r="AD7" s="1" t="e">
        <f>VLOOKUP(T7,Taula15[],2,0)</f>
        <v>#N/A</v>
      </c>
      <c r="AE7" s="1" t="e">
        <f>VLOOKUP(U7,Taula15[],2,0)</f>
        <v>#N/A</v>
      </c>
      <c r="AF7" s="1" t="e">
        <f>VLOOKUP(V7,Taula15[],2,0)</f>
        <v>#N/A</v>
      </c>
      <c r="AG7" s="1" t="e">
        <f>VLOOKUP(W7,Taula15[],2,0)</f>
        <v>#N/A</v>
      </c>
    </row>
    <row r="8" spans="1:33" ht="31.95" customHeight="1" x14ac:dyDescent="0.3">
      <c r="A8" s="2" t="s">
        <v>154</v>
      </c>
      <c r="B8" s="7" t="s">
        <v>264</v>
      </c>
      <c r="C8" s="130"/>
      <c r="D8" s="125"/>
      <c r="E8" s="83" t="str">
        <f t="shared" si="1"/>
        <v>[mp.com.3]</v>
      </c>
      <c r="F8" s="83" t="str">
        <f t="shared" si="2"/>
        <v>[mp.s.2]</v>
      </c>
      <c r="G8" s="83" t="str">
        <f t="shared" si="3"/>
        <v/>
      </c>
      <c r="H8" s="83" t="str">
        <f t="shared" si="4"/>
        <v/>
      </c>
      <c r="I8" s="83" t="str">
        <f t="shared" si="5"/>
        <v/>
      </c>
      <c r="J8" s="83" t="str">
        <f t="shared" si="6"/>
        <v/>
      </c>
      <c r="K8" s="83" t="str">
        <f t="shared" si="7"/>
        <v/>
      </c>
      <c r="L8" s="83" t="str">
        <f t="shared" si="8"/>
        <v/>
      </c>
      <c r="M8" s="83" t="str">
        <f t="shared" si="9"/>
        <v/>
      </c>
      <c r="O8" s="81" t="s">
        <v>294</v>
      </c>
      <c r="P8" s="80" t="s">
        <v>473</v>
      </c>
      <c r="Q8" s="80"/>
      <c r="R8" s="80"/>
      <c r="S8" s="80"/>
      <c r="T8" s="80"/>
      <c r="U8" s="80"/>
      <c r="V8" s="80"/>
      <c r="W8" s="63"/>
      <c r="Y8" s="1" t="str">
        <f>VLOOKUP(O8,Taula15[],2,0)</f>
        <v>https://www.ccn-cert.cni.es/publico/ens/ens/1141.htm</v>
      </c>
      <c r="Z8" s="1" t="str">
        <f>VLOOKUP(P8,Taula15[],2,0)</f>
        <v>https://www.ccn-cert.cni.es/publico/ens/ens/1163.htm</v>
      </c>
      <c r="AA8" s="1" t="e">
        <f>VLOOKUP(Q8,Taula15[],2,0)</f>
        <v>#N/A</v>
      </c>
      <c r="AB8" s="1" t="e">
        <f>VLOOKUP(R8,Taula15[],2,0)</f>
        <v>#N/A</v>
      </c>
      <c r="AC8" s="1" t="e">
        <f>VLOOKUP(S8,Taula15[],2,0)</f>
        <v>#N/A</v>
      </c>
      <c r="AD8" s="1" t="e">
        <f>VLOOKUP(T8,Taula15[],2,0)</f>
        <v>#N/A</v>
      </c>
      <c r="AE8" s="1" t="e">
        <f>VLOOKUP(U8,Taula15[],2,0)</f>
        <v>#N/A</v>
      </c>
      <c r="AF8" s="1" t="e">
        <f>VLOOKUP(V8,Taula15[],2,0)</f>
        <v>#N/A</v>
      </c>
      <c r="AG8" s="1" t="e">
        <f>VLOOKUP(W8,Taula15[],2,0)</f>
        <v>#N/A</v>
      </c>
    </row>
    <row r="9" spans="1:33" ht="57.6" x14ac:dyDescent="0.3">
      <c r="A9" s="2" t="s">
        <v>155</v>
      </c>
      <c r="B9" s="7" t="s">
        <v>715</v>
      </c>
      <c r="C9" s="130"/>
      <c r="D9" s="125"/>
      <c r="E9" s="83" t="s">
        <v>278</v>
      </c>
      <c r="F9" s="84"/>
      <c r="G9" s="84"/>
      <c r="H9" s="84"/>
      <c r="I9" s="84"/>
      <c r="J9" s="84"/>
      <c r="K9" s="84"/>
      <c r="L9" s="84"/>
      <c r="M9" s="84"/>
      <c r="O9" s="82"/>
      <c r="P9" s="79"/>
      <c r="Q9" s="79"/>
      <c r="R9" s="79"/>
      <c r="S9" s="79"/>
      <c r="T9" s="79"/>
      <c r="U9" s="79"/>
      <c r="V9" s="79"/>
      <c r="W9" s="64"/>
      <c r="Y9" s="1" t="e">
        <f>VLOOKUP(O9,Taula15[],2,0)</f>
        <v>#N/A</v>
      </c>
      <c r="Z9" s="1" t="e">
        <f>VLOOKUP(P9,Taula15[],2,0)</f>
        <v>#N/A</v>
      </c>
      <c r="AA9" s="1" t="e">
        <f>VLOOKUP(Q9,Taula15[],2,0)</f>
        <v>#N/A</v>
      </c>
      <c r="AB9" s="1" t="e">
        <f>VLOOKUP(R9,Taula15[],2,0)</f>
        <v>#N/A</v>
      </c>
      <c r="AC9" s="1" t="e">
        <f>VLOOKUP(S9,Taula15[],2,0)</f>
        <v>#N/A</v>
      </c>
      <c r="AD9" s="1" t="e">
        <f>VLOOKUP(T9,Taula15[],2,0)</f>
        <v>#N/A</v>
      </c>
      <c r="AE9" s="1" t="e">
        <f>VLOOKUP(U9,Taula15[],2,0)</f>
        <v>#N/A</v>
      </c>
      <c r="AF9" s="1" t="e">
        <f>VLOOKUP(V9,Taula15[],2,0)</f>
        <v>#N/A</v>
      </c>
      <c r="AG9" s="1" t="e">
        <f>VLOOKUP(W9,Taula15[],2,0)</f>
        <v>#N/A</v>
      </c>
    </row>
    <row r="10" spans="1:33" ht="36" customHeight="1" x14ac:dyDescent="0.3">
      <c r="A10" s="2" t="s">
        <v>156</v>
      </c>
      <c r="B10" s="54" t="s">
        <v>664</v>
      </c>
      <c r="C10" s="130"/>
      <c r="D10" s="125"/>
      <c r="E10" s="83" t="str">
        <f t="shared" si="1"/>
        <v>[op.exp.7]</v>
      </c>
      <c r="F10" s="83" t="str">
        <f t="shared" ref="F10" si="10">IFERROR(HYPERLINK(Z10,P10),"")</f>
        <v>[op.exp.8]</v>
      </c>
      <c r="G10" s="83" t="str">
        <f t="shared" ref="G10" si="11">IFERROR(HYPERLINK(AA10,Q10),"")</f>
        <v>[op.exp.9]</v>
      </c>
      <c r="H10" s="83" t="str">
        <f t="shared" ref="H10" si="12">IFERROR(HYPERLINK(AB10,R10),"")</f>
        <v>[op.exp.10]</v>
      </c>
      <c r="I10" s="83" t="str">
        <f t="shared" ref="I10" si="13">IFERROR(HYPERLINK(AC10,S10),"")</f>
        <v/>
      </c>
      <c r="J10" s="83" t="str">
        <f t="shared" ref="J10" si="14">IFERROR(HYPERLINK(AD10,T10),"")</f>
        <v/>
      </c>
      <c r="K10" s="83" t="str">
        <f t="shared" ref="K10" si="15">IFERROR(HYPERLINK(AE10,U10),"")</f>
        <v/>
      </c>
      <c r="L10" s="83" t="str">
        <f t="shared" ref="L10" si="16">IFERROR(HYPERLINK(AF10,V10),"")</f>
        <v/>
      </c>
      <c r="M10" s="83" t="str">
        <f t="shared" ref="M10" si="17">IFERROR(HYPERLINK(AG10,W10),"")</f>
        <v/>
      </c>
      <c r="O10" s="81" t="s">
        <v>414</v>
      </c>
      <c r="P10" s="80" t="s">
        <v>415</v>
      </c>
      <c r="Q10" s="80" t="s">
        <v>416</v>
      </c>
      <c r="R10" s="80" t="s">
        <v>417</v>
      </c>
      <c r="S10" s="80"/>
      <c r="T10" s="80"/>
      <c r="U10" s="80"/>
      <c r="V10" s="80"/>
      <c r="W10" s="63"/>
      <c r="Y10" s="1" t="str">
        <f>VLOOKUP(O10,Taula15[],2,0)</f>
        <v>https://www.ccn-cert.cni.es/publico/ens/ens/1101.htm</v>
      </c>
      <c r="Z10" s="1" t="str">
        <f>VLOOKUP(P10,Taula15[],2,0)</f>
        <v>https://www.ccn-cert.cni.es/publico/ens/ens/1102.htm</v>
      </c>
      <c r="AA10" s="1" t="str">
        <f>VLOOKUP(Q10,Taula15[],2,0)</f>
        <v>https://www.ccn-cert.cni.es/publico/ens/ens/1103.htm</v>
      </c>
      <c r="AB10" s="1" t="str">
        <f>VLOOKUP(R10,Taula15[],2,0)</f>
        <v>https://www.ccn-cert.cni.es/publico/ens/ens/1104.htm</v>
      </c>
      <c r="AC10" s="1" t="e">
        <f>VLOOKUP(S10,Taula15[],2,0)</f>
        <v>#N/A</v>
      </c>
      <c r="AD10" s="1" t="e">
        <f>VLOOKUP(T10,Taula15[],2,0)</f>
        <v>#N/A</v>
      </c>
      <c r="AE10" s="1" t="e">
        <f>VLOOKUP(U10,Taula15[],2,0)</f>
        <v>#N/A</v>
      </c>
      <c r="AF10" s="1" t="e">
        <f>VLOOKUP(V10,Taula15[],2,0)</f>
        <v>#N/A</v>
      </c>
      <c r="AG10" s="1" t="e">
        <f>VLOOKUP(W10,Taula15[],2,0)</f>
        <v>#N/A</v>
      </c>
    </row>
    <row r="11" spans="1:33" ht="34.950000000000003" customHeight="1" thickBot="1" x14ac:dyDescent="0.35">
      <c r="A11" s="58" t="s">
        <v>157</v>
      </c>
      <c r="B11" s="56" t="s">
        <v>663</v>
      </c>
      <c r="C11" s="131"/>
      <c r="D11" s="125"/>
      <c r="E11" s="83" t="str">
        <f t="shared" ref="E11" si="18">IFERROR(HYPERLINK(Y11,O11),"")</f>
        <v>Art. 14</v>
      </c>
      <c r="F11" s="83" t="str">
        <f t="shared" ref="F11" si="19">IFERROR(HYPERLINK(Z11,P11),"")</f>
        <v>Art. 23</v>
      </c>
      <c r="G11" s="83" t="str">
        <f t="shared" ref="G11" si="20">IFERROR(HYPERLINK(AA11,Q11),"")</f>
        <v>[op.exp.8]</v>
      </c>
      <c r="H11" s="83" t="str">
        <f t="shared" ref="H11" si="21">IFERROR(HYPERLINK(AB11,R11),"")</f>
        <v>[op.exp.10]</v>
      </c>
      <c r="I11" s="83" t="str">
        <f t="shared" ref="I11" si="22">IFERROR(HYPERLINK(AC11,S11),"")</f>
        <v/>
      </c>
      <c r="J11" s="83" t="str">
        <f t="shared" ref="J11" si="23">IFERROR(HYPERLINK(AD11,T11),"")</f>
        <v/>
      </c>
      <c r="K11" s="83" t="str">
        <f t="shared" ref="K11" si="24">IFERROR(HYPERLINK(AE11,U11),"")</f>
        <v/>
      </c>
      <c r="L11" s="83" t="str">
        <f t="shared" ref="L11" si="25">IFERROR(HYPERLINK(AF11,V11),"")</f>
        <v/>
      </c>
      <c r="M11" s="83" t="str">
        <f t="shared" ref="M11" si="26">IFERROR(HYPERLINK(AG11,W11),"")</f>
        <v/>
      </c>
      <c r="O11" s="82" t="s">
        <v>546</v>
      </c>
      <c r="P11" s="79" t="s">
        <v>494</v>
      </c>
      <c r="Q11" s="79" t="s">
        <v>415</v>
      </c>
      <c r="R11" s="79" t="s">
        <v>417</v>
      </c>
      <c r="S11" s="79"/>
      <c r="T11" s="79"/>
      <c r="U11" s="79"/>
      <c r="V11" s="79"/>
      <c r="W11" s="64"/>
      <c r="Y11" s="1" t="str">
        <f>VLOOKUP(O11,Taula15[],2,0)</f>
        <v>https://www.boe.es/eli/es/rd/2010/01/08/3/con#a14</v>
      </c>
      <c r="Z11" s="1" t="str">
        <f>VLOOKUP(P11,Taula15[],2,0)</f>
        <v>https://www.boe.es/eli/es/rd/2010/01/08/3/con#a23</v>
      </c>
      <c r="AA11" s="1" t="str">
        <f>VLOOKUP(Q11,Taula15[],2,0)</f>
        <v>https://www.ccn-cert.cni.es/publico/ens/ens/1102.htm</v>
      </c>
      <c r="AB11" s="1" t="str">
        <f>VLOOKUP(R11,Taula15[],2,0)</f>
        <v>https://www.ccn-cert.cni.es/publico/ens/ens/1104.htm</v>
      </c>
      <c r="AC11" s="1" t="e">
        <f>VLOOKUP(S11,Taula15[],2,0)</f>
        <v>#N/A</v>
      </c>
      <c r="AD11" s="1" t="e">
        <f>VLOOKUP(T11,Taula15[],2,0)</f>
        <v>#N/A</v>
      </c>
      <c r="AE11" s="1" t="e">
        <f>VLOOKUP(U11,Taula15[],2,0)</f>
        <v>#N/A</v>
      </c>
      <c r="AF11" s="1" t="e">
        <f>VLOOKUP(V11,Taula15[],2,0)</f>
        <v>#N/A</v>
      </c>
      <c r="AG11" s="1" t="e">
        <f>VLOOKUP(W11,Taula15[],2,0)</f>
        <v>#N/A</v>
      </c>
    </row>
    <row r="12" spans="1:33" ht="55.95" customHeight="1" thickBot="1" x14ac:dyDescent="0.35">
      <c r="A12" s="22" t="s">
        <v>720</v>
      </c>
      <c r="B12" s="25" t="str">
        <f>IF(OR(COUNTBLANK(C2:C10),COUNTIF(C2:C10,"Pendent")&gt;=1),"Falten objectius per indicar",IF((COUNTIF(C2:C10,"No")&gt;=4),"Alt",IF((COUNTIF(C2:C10,"No")&gt;=1),"Mitjà",IF((COUNTIF(C2:C10,"No")=0),"Baix"))))</f>
        <v>Falten objectius per indicar</v>
      </c>
      <c r="C12" s="6"/>
      <c r="D12" s="32"/>
      <c r="E12" s="36"/>
    </row>
  </sheetData>
  <sheetProtection sheet="1" objects="1" scenarios="1"/>
  <conditionalFormatting sqref="B12">
    <cfRule type="containsText" priority="7" operator="containsText" text=" ">
      <formula>NOT(ISERROR(SEARCH(" ",B12)))</formula>
    </cfRule>
    <cfRule type="containsText" dxfId="156" priority="8" operator="containsText" text="Baix">
      <formula>NOT(ISERROR(SEARCH("Baix",B12)))</formula>
    </cfRule>
    <cfRule type="containsText" dxfId="155" priority="9" operator="containsText" text="Mitjà">
      <formula>NOT(ISERROR(SEARCH("Mitjà",B12)))</formula>
    </cfRule>
    <cfRule type="containsText" dxfId="154" priority="10" operator="containsText" text="Alt">
      <formula>NOT(ISERROR(SEARCH("Alt",B12)))</formula>
    </cfRule>
  </conditionalFormatting>
  <conditionalFormatting sqref="C2:C11">
    <cfRule type="containsText" dxfId="153" priority="6" operator="containsText" text="Sí">
      <formula>NOT(ISERROR(SEARCH("Sí",C2)))</formula>
    </cfRule>
  </conditionalFormatting>
  <conditionalFormatting sqref="C2:C11">
    <cfRule type="containsText" dxfId="152" priority="4" operator="containsText" text="Pendent">
      <formula>NOT(ISERROR(SEARCH("Pendent",C2)))</formula>
    </cfRule>
    <cfRule type="cellIs" dxfId="151" priority="5" operator="equal">
      <formula>"No"</formula>
    </cfRule>
  </conditionalFormatting>
  <conditionalFormatting sqref="E2:M8 E9:E10 F10:M10 E12 E11:M11">
    <cfRule type="expression" dxfId="150" priority="2">
      <formula>OR($C2="Sí",$C2="No aplica",$C2="")</formula>
    </cfRule>
  </conditionalFormatting>
  <conditionalFormatting sqref="O2:O11">
    <cfRule type="expression" dxfId="149" priority="1">
      <formula>OR($C2="Sí",$C2="No aplica")</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Dades!$A$2:$A$5</xm:f>
          </x14:formula1>
          <xm:sqref>C2:C11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12"/>
  <dimension ref="A1:AD16"/>
  <sheetViews>
    <sheetView workbookViewId="0">
      <selection activeCell="C2" sqref="C2"/>
    </sheetView>
  </sheetViews>
  <sheetFormatPr defaultColWidth="11.44140625" defaultRowHeight="14.4" x14ac:dyDescent="0.3"/>
  <cols>
    <col min="1" max="1" width="18.109375" style="2" customWidth="1"/>
    <col min="2" max="2" width="67.6640625" style="2" customWidth="1"/>
    <col min="3" max="3" width="14" style="1" bestFit="1" customWidth="1"/>
    <col min="4" max="4" width="34.44140625" style="1" customWidth="1"/>
    <col min="5" max="5" width="13.33203125" style="1" bestFit="1" customWidth="1"/>
    <col min="6" max="14" width="11.44140625" style="1"/>
    <col min="15" max="22" width="0" style="1" hidden="1" customWidth="1"/>
    <col min="23" max="23" width="11.109375" style="1" hidden="1" customWidth="1"/>
    <col min="24" max="30" width="0" style="1" hidden="1" customWidth="1"/>
    <col min="31" max="16384" width="11.44140625" style="1"/>
  </cols>
  <sheetData>
    <row r="1" spans="1:30" ht="47.4" thickBot="1" x14ac:dyDescent="0.35">
      <c r="A1" s="138" t="s">
        <v>661</v>
      </c>
      <c r="B1" s="123" t="s">
        <v>10</v>
      </c>
      <c r="C1" s="117" t="s">
        <v>208</v>
      </c>
      <c r="D1" s="117" t="s">
        <v>213</v>
      </c>
      <c r="E1" s="16" t="s">
        <v>537</v>
      </c>
      <c r="F1" s="16" t="s">
        <v>538</v>
      </c>
      <c r="G1" s="16" t="s">
        <v>539</v>
      </c>
      <c r="H1" s="16" t="s">
        <v>540</v>
      </c>
      <c r="I1" s="16" t="s">
        <v>541</v>
      </c>
      <c r="J1" s="16" t="s">
        <v>543</v>
      </c>
      <c r="K1" s="16" t="s">
        <v>544</v>
      </c>
      <c r="L1" s="16" t="s">
        <v>545</v>
      </c>
    </row>
    <row r="2" spans="1:30" ht="51" customHeight="1" x14ac:dyDescent="0.3">
      <c r="A2" s="2" t="s">
        <v>158</v>
      </c>
      <c r="B2" s="14" t="s">
        <v>702</v>
      </c>
      <c r="C2" s="130"/>
      <c r="D2" s="125"/>
      <c r="E2" s="94" t="str">
        <f>IFERROR(HYPERLINK(W2,O2),"")</f>
        <v>Art. 16</v>
      </c>
      <c r="F2" s="94" t="str">
        <f t="shared" ref="F2:L2" si="0">IFERROR(HYPERLINK(X2,P2),"")</f>
        <v>Art. 19</v>
      </c>
      <c r="G2" s="94" t="str">
        <f t="shared" si="0"/>
        <v>Art. 21</v>
      </c>
      <c r="H2" s="94" t="str">
        <f t="shared" si="0"/>
        <v>[op.pl.2]</v>
      </c>
      <c r="I2" s="94" t="str">
        <f t="shared" si="0"/>
        <v>[op.acc.5]</v>
      </c>
      <c r="J2" s="94" t="str">
        <f t="shared" si="0"/>
        <v>[op.acc.6]</v>
      </c>
      <c r="K2" s="94" t="str">
        <f t="shared" si="0"/>
        <v>[op.exp.2]</v>
      </c>
      <c r="L2" s="94" t="str">
        <f t="shared" si="0"/>
        <v>[mp.eq.2]</v>
      </c>
      <c r="O2" s="81" t="s">
        <v>481</v>
      </c>
      <c r="P2" s="80" t="s">
        <v>483</v>
      </c>
      <c r="Q2" s="80" t="s">
        <v>484</v>
      </c>
      <c r="R2" s="80" t="s">
        <v>295</v>
      </c>
      <c r="S2" s="80" t="s">
        <v>404</v>
      </c>
      <c r="T2" s="80" t="s">
        <v>405</v>
      </c>
      <c r="U2" s="80" t="s">
        <v>409</v>
      </c>
      <c r="V2" s="63" t="s">
        <v>448</v>
      </c>
      <c r="W2" s="1" t="str">
        <f>VLOOKUP(O2,Taula15[],2,0)</f>
        <v>https://www.boe.es/eli/es/rd/2010/01/08/3/con#a16</v>
      </c>
      <c r="X2" s="1" t="str">
        <f>VLOOKUP(P2,Taula15[],2,0)</f>
        <v>https://www.boe.es/eli/es/rd/2010/01/08/3/con#a19</v>
      </c>
      <c r="Y2" s="1" t="str">
        <f>VLOOKUP(Q2,Taula15[],2,0)</f>
        <v>https://www.boe.es/eli/es/rd/2010/01/08/3/con#a21</v>
      </c>
      <c r="Z2" s="1" t="str">
        <f>VLOOKUP(R2,Taula15[],2,0)</f>
        <v>https://www.ccn-cert.cni.es/publico/ens/ens/1082.htm</v>
      </c>
      <c r="AA2" s="1" t="str">
        <f>VLOOKUP(S2,Taula15[],2,0)</f>
        <v>https://www.ccn-cert.cni.es/publico/ens/ens/1091.htm</v>
      </c>
      <c r="AB2" s="1" t="str">
        <f>VLOOKUP(T2,Taula15[],2,0)</f>
        <v>https://www.ccn-cert.cni.es/publico/ens/ens/1092.htm</v>
      </c>
      <c r="AC2" s="1" t="str">
        <f>VLOOKUP(U2,Taula15[],2,0)</f>
        <v>https://www.ccn-cert.cni.es/publico/ens/ens/1096.htm</v>
      </c>
      <c r="AD2" s="1" t="str">
        <f>VLOOKUP(V2,Taula15[],2,0)</f>
        <v>https://www.ccn-cert.cni.es/publico/ens/ens/1135.htm</v>
      </c>
    </row>
    <row r="3" spans="1:30" ht="57.75" customHeight="1" x14ac:dyDescent="0.3">
      <c r="A3" s="2" t="s">
        <v>159</v>
      </c>
      <c r="B3" s="7" t="s">
        <v>160</v>
      </c>
      <c r="C3" s="130"/>
      <c r="D3" s="125"/>
      <c r="E3" s="94" t="str">
        <f t="shared" ref="E3:E15" si="1">IFERROR(HYPERLINK(W3,O3),"")</f>
        <v>Art. 16</v>
      </c>
      <c r="F3" s="94" t="str">
        <f t="shared" ref="F3:F15" si="2">IFERROR(HYPERLINK(X3,P3),"")</f>
        <v>[op.pl.2]</v>
      </c>
      <c r="G3" s="94" t="str">
        <f t="shared" ref="G3:G15" si="3">IFERROR(HYPERLINK(Y3,Q3),"")</f>
        <v>[op.exp.2]</v>
      </c>
      <c r="H3" s="94" t="str">
        <f t="shared" ref="H3:H15" si="4">IFERROR(HYPERLINK(Z3,R3),"")</f>
        <v>[op.exp.3]</v>
      </c>
      <c r="I3" s="94" t="str">
        <f t="shared" ref="I3:I15" si="5">IFERROR(HYPERLINK(AA3,S3),"")</f>
        <v>[mp.sw.1]</v>
      </c>
      <c r="J3" s="94" t="str">
        <f t="shared" ref="J3:J15" si="6">IFERROR(HYPERLINK(AB3,T3),"")</f>
        <v>[mp.sw.2]</v>
      </c>
      <c r="K3" s="94" t="str">
        <f t="shared" ref="K3:K15" si="7">IFERROR(HYPERLINK(AC3,U3),"")</f>
        <v>[mp.info.1]</v>
      </c>
      <c r="L3" s="94" t="str">
        <f t="shared" ref="L3:L15" si="8">IFERROR(HYPERLINK(AD3,V3),"")</f>
        <v/>
      </c>
      <c r="O3" s="82" t="s">
        <v>481</v>
      </c>
      <c r="P3" s="79" t="s">
        <v>295</v>
      </c>
      <c r="Q3" s="79" t="s">
        <v>409</v>
      </c>
      <c r="R3" s="79" t="s">
        <v>410</v>
      </c>
      <c r="S3" s="79" t="s">
        <v>293</v>
      </c>
      <c r="T3" s="79" t="s">
        <v>298</v>
      </c>
      <c r="U3" s="79" t="s">
        <v>464</v>
      </c>
      <c r="V3" s="64"/>
      <c r="W3" s="1" t="str">
        <f>VLOOKUP(O3,Taula15[],2,0)</f>
        <v>https://www.boe.es/eli/es/rd/2010/01/08/3/con#a16</v>
      </c>
      <c r="X3" s="1" t="str">
        <f>VLOOKUP(P3,Taula15[],2,0)</f>
        <v>https://www.ccn-cert.cni.es/publico/ens/ens/1082.htm</v>
      </c>
      <c r="Y3" s="1" t="str">
        <f>VLOOKUP(Q3,Taula15[],2,0)</f>
        <v>https://www.ccn-cert.cni.es/publico/ens/ens/1096.htm</v>
      </c>
      <c r="Z3" s="1" t="str">
        <f>VLOOKUP(R3,Taula15[],2,0)</f>
        <v>https://www.ccn-cert.cni.es/publico/ens/ens/1097.htm</v>
      </c>
      <c r="AA3" s="1" t="str">
        <f>VLOOKUP(S3,Taula15[],2,0)</f>
        <v>https://www.ccn-cert.cni.es/publico/ens/ens/1151.htm</v>
      </c>
      <c r="AB3" s="1" t="str">
        <f>VLOOKUP(T3,Taula15[],2,0)</f>
        <v>https://www.ccn-cert.cni.es/publico/ens/ens/1152.htm</v>
      </c>
      <c r="AC3" s="1" t="str">
        <f>VLOOKUP(U3,Taula15[],2,0)</f>
        <v>https://www.ccn-cert.cni.es/publico/ens/ens/1154.htm</v>
      </c>
      <c r="AD3" s="1" t="e">
        <f>VLOOKUP(V3,Taula15[],2,0)</f>
        <v>#N/A</v>
      </c>
    </row>
    <row r="4" spans="1:30" ht="50.25" customHeight="1" x14ac:dyDescent="0.3">
      <c r="A4" s="2" t="s">
        <v>161</v>
      </c>
      <c r="B4" s="7" t="s">
        <v>703</v>
      </c>
      <c r="C4" s="130"/>
      <c r="D4" s="125"/>
      <c r="E4" s="94" t="str">
        <f t="shared" si="1"/>
        <v>Art. 16</v>
      </c>
      <c r="F4" s="94" t="str">
        <f t="shared" si="2"/>
        <v>[op.pl.2]</v>
      </c>
      <c r="G4" s="94" t="str">
        <f t="shared" si="3"/>
        <v>[op.exp.2]</v>
      </c>
      <c r="H4" s="94" t="str">
        <f t="shared" si="4"/>
        <v>[op.exp.3]</v>
      </c>
      <c r="I4" s="94" t="str">
        <f t="shared" si="5"/>
        <v>[mp.sw.1]</v>
      </c>
      <c r="J4" s="94" t="str">
        <f t="shared" si="6"/>
        <v>[mp.sw.2]</v>
      </c>
      <c r="K4" s="94" t="str">
        <f t="shared" si="7"/>
        <v>[mp.info.1]</v>
      </c>
      <c r="L4" s="94" t="str">
        <f t="shared" si="8"/>
        <v/>
      </c>
      <c r="O4" s="81" t="s">
        <v>481</v>
      </c>
      <c r="P4" s="80" t="s">
        <v>295</v>
      </c>
      <c r="Q4" s="80" t="s">
        <v>409</v>
      </c>
      <c r="R4" s="80" t="s">
        <v>410</v>
      </c>
      <c r="S4" s="80" t="s">
        <v>293</v>
      </c>
      <c r="T4" s="80" t="s">
        <v>298</v>
      </c>
      <c r="U4" s="80" t="s">
        <v>464</v>
      </c>
      <c r="V4" s="63"/>
      <c r="W4" s="1" t="str">
        <f>VLOOKUP(O4,Taula15[],2,0)</f>
        <v>https://www.boe.es/eli/es/rd/2010/01/08/3/con#a16</v>
      </c>
      <c r="X4" s="1" t="str">
        <f>VLOOKUP(P4,Taula15[],2,0)</f>
        <v>https://www.ccn-cert.cni.es/publico/ens/ens/1082.htm</v>
      </c>
      <c r="Y4" s="1" t="str">
        <f>VLOOKUP(Q4,Taula15[],2,0)</f>
        <v>https://www.ccn-cert.cni.es/publico/ens/ens/1096.htm</v>
      </c>
      <c r="Z4" s="1" t="str">
        <f>VLOOKUP(R4,Taula15[],2,0)</f>
        <v>https://www.ccn-cert.cni.es/publico/ens/ens/1097.htm</v>
      </c>
      <c r="AA4" s="1" t="str">
        <f>VLOOKUP(S4,Taula15[],2,0)</f>
        <v>https://www.ccn-cert.cni.es/publico/ens/ens/1151.htm</v>
      </c>
      <c r="AB4" s="1" t="str">
        <f>VLOOKUP(T4,Taula15[],2,0)</f>
        <v>https://www.ccn-cert.cni.es/publico/ens/ens/1152.htm</v>
      </c>
      <c r="AC4" s="1" t="str">
        <f>VLOOKUP(U4,Taula15[],2,0)</f>
        <v>https://www.ccn-cert.cni.es/publico/ens/ens/1154.htm</v>
      </c>
      <c r="AD4" s="1" t="e">
        <f>VLOOKUP(V4,Taula15[],2,0)</f>
        <v>#N/A</v>
      </c>
    </row>
    <row r="5" spans="1:30" ht="41.25" customHeight="1" x14ac:dyDescent="0.3">
      <c r="A5" s="2" t="s">
        <v>162</v>
      </c>
      <c r="B5" s="7" t="s">
        <v>167</v>
      </c>
      <c r="C5" s="130"/>
      <c r="D5" s="125"/>
      <c r="E5" s="94" t="str">
        <f t="shared" si="1"/>
        <v>Art. 16</v>
      </c>
      <c r="F5" s="94" t="str">
        <f t="shared" si="2"/>
        <v>Art. 19</v>
      </c>
      <c r="G5" s="94" t="str">
        <f t="shared" si="3"/>
        <v>[op.pl.2]</v>
      </c>
      <c r="H5" s="94" t="str">
        <f t="shared" si="4"/>
        <v>[op.acc]</v>
      </c>
      <c r="I5" s="94" t="str">
        <f t="shared" si="5"/>
        <v/>
      </c>
      <c r="J5" s="94" t="str">
        <f t="shared" si="6"/>
        <v/>
      </c>
      <c r="K5" s="94" t="str">
        <f t="shared" si="7"/>
        <v/>
      </c>
      <c r="L5" s="94" t="str">
        <f t="shared" si="8"/>
        <v/>
      </c>
      <c r="O5" s="82" t="s">
        <v>481</v>
      </c>
      <c r="P5" s="79" t="s">
        <v>483</v>
      </c>
      <c r="Q5" s="79" t="s">
        <v>295</v>
      </c>
      <c r="R5" s="79" t="s">
        <v>400</v>
      </c>
      <c r="S5" s="79"/>
      <c r="T5" s="79"/>
      <c r="U5" s="79"/>
      <c r="V5" s="64"/>
      <c r="W5" s="1" t="str">
        <f>VLOOKUP(O5,Taula15[],2,0)</f>
        <v>https://www.boe.es/eli/es/rd/2010/01/08/3/con#a16</v>
      </c>
      <c r="X5" s="1" t="str">
        <f>VLOOKUP(P5,Taula15[],2,0)</f>
        <v>https://www.boe.es/eli/es/rd/2010/01/08/3/con#a19</v>
      </c>
      <c r="Y5" s="1" t="str">
        <f>VLOOKUP(Q5,Taula15[],2,0)</f>
        <v>https://www.ccn-cert.cni.es/publico/ens/ens/1082.htm</v>
      </c>
      <c r="Z5" s="1" t="str">
        <f>VLOOKUP(R5,Taula15[],2,0)</f>
        <v>https://www.ccn-cert.cni.es/publico/ens/ens/1086.htm</v>
      </c>
      <c r="AA5" s="1" t="e">
        <f>VLOOKUP(S5,Taula15[],2,0)</f>
        <v>#N/A</v>
      </c>
      <c r="AB5" s="1" t="e">
        <f>VLOOKUP(T5,Taula15[],2,0)</f>
        <v>#N/A</v>
      </c>
      <c r="AC5" s="1" t="e">
        <f>VLOOKUP(U5,Taula15[],2,0)</f>
        <v>#N/A</v>
      </c>
      <c r="AD5" s="1" t="e">
        <f>VLOOKUP(V5,Taula15[],2,0)</f>
        <v>#N/A</v>
      </c>
    </row>
    <row r="6" spans="1:30" ht="48" customHeight="1" x14ac:dyDescent="0.3">
      <c r="A6" s="2" t="s">
        <v>164</v>
      </c>
      <c r="B6" s="7" t="s">
        <v>169</v>
      </c>
      <c r="C6" s="130"/>
      <c r="D6" s="125"/>
      <c r="E6" s="94" t="str">
        <f t="shared" si="1"/>
        <v>Art. 16</v>
      </c>
      <c r="F6" s="94" t="str">
        <f t="shared" si="2"/>
        <v>Art. 19</v>
      </c>
      <c r="G6" s="94" t="str">
        <f t="shared" si="3"/>
        <v>[op.pl.2]</v>
      </c>
      <c r="H6" s="94" t="str">
        <f t="shared" si="4"/>
        <v>[op.acc]</v>
      </c>
      <c r="I6" s="94" t="str">
        <f t="shared" si="5"/>
        <v/>
      </c>
      <c r="J6" s="94" t="str">
        <f t="shared" si="6"/>
        <v/>
      </c>
      <c r="K6" s="94" t="str">
        <f t="shared" si="7"/>
        <v/>
      </c>
      <c r="L6" s="94" t="str">
        <f t="shared" si="8"/>
        <v/>
      </c>
      <c r="O6" s="81" t="s">
        <v>481</v>
      </c>
      <c r="P6" s="80" t="s">
        <v>483</v>
      </c>
      <c r="Q6" s="80" t="s">
        <v>295</v>
      </c>
      <c r="R6" s="80" t="s">
        <v>400</v>
      </c>
      <c r="S6" s="80"/>
      <c r="T6" s="80"/>
      <c r="U6" s="80"/>
      <c r="V6" s="63"/>
      <c r="W6" s="1" t="str">
        <f>VLOOKUP(O6,Taula15[],2,0)</f>
        <v>https://www.boe.es/eli/es/rd/2010/01/08/3/con#a16</v>
      </c>
      <c r="X6" s="1" t="str">
        <f>VLOOKUP(P6,Taula15[],2,0)</f>
        <v>https://www.boe.es/eli/es/rd/2010/01/08/3/con#a19</v>
      </c>
      <c r="Y6" s="1" t="str">
        <f>VLOOKUP(Q6,Taula15[],2,0)</f>
        <v>https://www.ccn-cert.cni.es/publico/ens/ens/1082.htm</v>
      </c>
      <c r="Z6" s="1" t="str">
        <f>VLOOKUP(R6,Taula15[],2,0)</f>
        <v>https://www.ccn-cert.cni.es/publico/ens/ens/1086.htm</v>
      </c>
      <c r="AA6" s="1" t="e">
        <f>VLOOKUP(S6,Taula15[],2,0)</f>
        <v>#N/A</v>
      </c>
      <c r="AB6" s="1" t="e">
        <f>VLOOKUP(T6,Taula15[],2,0)</f>
        <v>#N/A</v>
      </c>
      <c r="AC6" s="1" t="e">
        <f>VLOOKUP(U6,Taula15[],2,0)</f>
        <v>#N/A</v>
      </c>
      <c r="AD6" s="1" t="e">
        <f>VLOOKUP(V6,Taula15[],2,0)</f>
        <v>#N/A</v>
      </c>
    </row>
    <row r="7" spans="1:30" ht="27" customHeight="1" x14ac:dyDescent="0.3">
      <c r="A7" s="2" t="s">
        <v>166</v>
      </c>
      <c r="B7" s="7" t="s">
        <v>171</v>
      </c>
      <c r="C7" s="130"/>
      <c r="D7" s="125"/>
      <c r="E7" s="94" t="str">
        <f t="shared" si="1"/>
        <v>Art. 16</v>
      </c>
      <c r="F7" s="94" t="str">
        <f t="shared" si="2"/>
        <v>Art. 19</v>
      </c>
      <c r="G7" s="94" t="str">
        <f t="shared" si="3"/>
        <v>[op.pl.2]</v>
      </c>
      <c r="H7" s="94" t="str">
        <f t="shared" si="4"/>
        <v>[mp.info.1]</v>
      </c>
      <c r="I7" s="94" t="str">
        <f t="shared" si="5"/>
        <v/>
      </c>
      <c r="J7" s="94" t="str">
        <f t="shared" si="6"/>
        <v/>
      </c>
      <c r="K7" s="94" t="str">
        <f t="shared" si="7"/>
        <v/>
      </c>
      <c r="L7" s="94" t="str">
        <f t="shared" si="8"/>
        <v/>
      </c>
      <c r="O7" s="82" t="s">
        <v>481</v>
      </c>
      <c r="P7" s="79" t="s">
        <v>483</v>
      </c>
      <c r="Q7" s="79" t="s">
        <v>295</v>
      </c>
      <c r="R7" s="79" t="s">
        <v>464</v>
      </c>
      <c r="S7" s="79"/>
      <c r="T7" s="79"/>
      <c r="U7" s="79"/>
      <c r="V7" s="64"/>
      <c r="W7" s="1" t="str">
        <f>VLOOKUP(O7,Taula15[],2,0)</f>
        <v>https://www.boe.es/eli/es/rd/2010/01/08/3/con#a16</v>
      </c>
      <c r="X7" s="1" t="str">
        <f>VLOOKUP(P7,Taula15[],2,0)</f>
        <v>https://www.boe.es/eli/es/rd/2010/01/08/3/con#a19</v>
      </c>
      <c r="Y7" s="1" t="str">
        <f>VLOOKUP(Q7,Taula15[],2,0)</f>
        <v>https://www.ccn-cert.cni.es/publico/ens/ens/1082.htm</v>
      </c>
      <c r="Z7" s="1" t="str">
        <f>VLOOKUP(R7,Taula15[],2,0)</f>
        <v>https://www.ccn-cert.cni.es/publico/ens/ens/1154.htm</v>
      </c>
      <c r="AA7" s="1" t="e">
        <f>VLOOKUP(S7,Taula15[],2,0)</f>
        <v>#N/A</v>
      </c>
      <c r="AB7" s="1" t="e">
        <f>VLOOKUP(T7,Taula15[],2,0)</f>
        <v>#N/A</v>
      </c>
      <c r="AC7" s="1" t="e">
        <f>VLOOKUP(U7,Taula15[],2,0)</f>
        <v>#N/A</v>
      </c>
      <c r="AD7" s="1" t="e">
        <f>VLOOKUP(V7,Taula15[],2,0)</f>
        <v>#N/A</v>
      </c>
    </row>
    <row r="8" spans="1:30" ht="47.25" customHeight="1" x14ac:dyDescent="0.3">
      <c r="A8" s="2" t="s">
        <v>168</v>
      </c>
      <c r="B8" s="5" t="s">
        <v>177</v>
      </c>
      <c r="C8" s="130"/>
      <c r="D8" s="125"/>
      <c r="E8" s="94" t="str">
        <f t="shared" si="1"/>
        <v>[mp.info.1]</v>
      </c>
      <c r="F8" s="94" t="str">
        <f t="shared" si="2"/>
        <v>Art. 16</v>
      </c>
      <c r="G8" s="94" t="str">
        <f t="shared" si="3"/>
        <v>Art. 19</v>
      </c>
      <c r="H8" s="94" t="str">
        <f t="shared" si="4"/>
        <v>[op.exp.2]</v>
      </c>
      <c r="I8" s="94" t="str">
        <f t="shared" si="5"/>
        <v>[op.exp.3]</v>
      </c>
      <c r="J8" s="94" t="str">
        <f t="shared" si="6"/>
        <v/>
      </c>
      <c r="K8" s="94" t="str">
        <f t="shared" si="7"/>
        <v/>
      </c>
      <c r="L8" s="94" t="str">
        <f t="shared" si="8"/>
        <v/>
      </c>
      <c r="O8" s="81" t="s">
        <v>464</v>
      </c>
      <c r="P8" s="80" t="s">
        <v>481</v>
      </c>
      <c r="Q8" s="80" t="s">
        <v>483</v>
      </c>
      <c r="R8" s="80" t="s">
        <v>409</v>
      </c>
      <c r="S8" s="80" t="s">
        <v>410</v>
      </c>
      <c r="T8" s="80" t="s">
        <v>542</v>
      </c>
      <c r="U8" s="80"/>
      <c r="V8" s="63"/>
      <c r="W8" s="1" t="str">
        <f>VLOOKUP(O8,Taula15[],2,0)</f>
        <v>https://www.ccn-cert.cni.es/publico/ens/ens/1154.htm</v>
      </c>
      <c r="X8" s="1" t="str">
        <f>VLOOKUP(P8,Taula15[],2,0)</f>
        <v>https://www.boe.es/eli/es/rd/2010/01/08/3/con#a16</v>
      </c>
      <c r="Y8" s="1" t="str">
        <f>VLOOKUP(Q8,Taula15[],2,0)</f>
        <v>https://www.boe.es/eli/es/rd/2010/01/08/3/con#a19</v>
      </c>
      <c r="Z8" s="1" t="str">
        <f>VLOOKUP(R8,Taula15[],2,0)</f>
        <v>https://www.ccn-cert.cni.es/publico/ens/ens/1096.htm</v>
      </c>
      <c r="AA8" s="1" t="str">
        <f>VLOOKUP(S8,Taula15[],2,0)</f>
        <v>https://www.ccn-cert.cni.es/publico/ens/ens/1097.htm</v>
      </c>
      <c r="AB8" s="1" t="e">
        <f>VLOOKUP(T8,Taula15[],2,0)</f>
        <v>#N/A</v>
      </c>
      <c r="AC8" s="1" t="e">
        <f>VLOOKUP(U8,Taula15[],2,0)</f>
        <v>#N/A</v>
      </c>
      <c r="AD8" s="1" t="e">
        <f>VLOOKUP(V8,Taula15[],2,0)</f>
        <v>#N/A</v>
      </c>
    </row>
    <row r="9" spans="1:30" ht="35.25" customHeight="1" x14ac:dyDescent="0.3">
      <c r="A9" s="2" t="s">
        <v>170</v>
      </c>
      <c r="B9" s="5" t="s">
        <v>179</v>
      </c>
      <c r="C9" s="130"/>
      <c r="D9" s="125"/>
      <c r="E9" s="94" t="str">
        <f t="shared" si="1"/>
        <v>[op.exp.2]</v>
      </c>
      <c r="F9" s="94" t="str">
        <f t="shared" si="2"/>
        <v>[op.exp.3]</v>
      </c>
      <c r="G9" s="94" t="str">
        <f t="shared" si="3"/>
        <v/>
      </c>
      <c r="H9" s="94" t="str">
        <f t="shared" si="4"/>
        <v>[mp.info.1]</v>
      </c>
      <c r="I9" s="94" t="str">
        <f t="shared" si="5"/>
        <v/>
      </c>
      <c r="J9" s="94" t="str">
        <f t="shared" si="6"/>
        <v/>
      </c>
      <c r="K9" s="94" t="str">
        <f t="shared" si="7"/>
        <v/>
      </c>
      <c r="L9" s="94" t="str">
        <f t="shared" si="8"/>
        <v/>
      </c>
      <c r="O9" s="82" t="s">
        <v>409</v>
      </c>
      <c r="P9" s="79" t="s">
        <v>410</v>
      </c>
      <c r="Q9" s="79" t="s">
        <v>542</v>
      </c>
      <c r="R9" s="79" t="s">
        <v>464</v>
      </c>
      <c r="S9" s="79"/>
      <c r="T9" s="79"/>
      <c r="U9" s="79"/>
      <c r="V9" s="64"/>
      <c r="W9" s="1" t="str">
        <f>VLOOKUP(O9,Taula15[],2,0)</f>
        <v>https://www.ccn-cert.cni.es/publico/ens/ens/1096.htm</v>
      </c>
      <c r="X9" s="1" t="str">
        <f>VLOOKUP(P9,Taula15[],2,0)</f>
        <v>https://www.ccn-cert.cni.es/publico/ens/ens/1097.htm</v>
      </c>
      <c r="Y9" s="1" t="e">
        <f>VLOOKUP(Q9,Taula15[],2,0)</f>
        <v>#N/A</v>
      </c>
      <c r="Z9" s="1" t="str">
        <f>VLOOKUP(R9,Taula15[],2,0)</f>
        <v>https://www.ccn-cert.cni.es/publico/ens/ens/1154.htm</v>
      </c>
      <c r="AA9" s="1" t="e">
        <f>VLOOKUP(S9,Taula15[],2,0)</f>
        <v>#N/A</v>
      </c>
      <c r="AB9" s="1" t="e">
        <f>VLOOKUP(T9,Taula15[],2,0)</f>
        <v>#N/A</v>
      </c>
      <c r="AC9" s="1" t="e">
        <f>VLOOKUP(U9,Taula15[],2,0)</f>
        <v>#N/A</v>
      </c>
      <c r="AD9" s="1" t="e">
        <f>VLOOKUP(V9,Taula15[],2,0)</f>
        <v>#N/A</v>
      </c>
    </row>
    <row r="10" spans="1:30" ht="41.25" customHeight="1" x14ac:dyDescent="0.3">
      <c r="A10" s="2" t="s">
        <v>172</v>
      </c>
      <c r="B10" s="5" t="s">
        <v>704</v>
      </c>
      <c r="C10" s="130"/>
      <c r="D10" s="125"/>
      <c r="E10" s="94" t="str">
        <f t="shared" si="1"/>
        <v>Art. 16</v>
      </c>
      <c r="F10" s="94" t="str">
        <f t="shared" si="2"/>
        <v>[op.exp.2]</v>
      </c>
      <c r="G10" s="94" t="str">
        <f t="shared" si="3"/>
        <v>[op.exp.3]</v>
      </c>
      <c r="H10" s="94" t="str">
        <f t="shared" si="4"/>
        <v/>
      </c>
      <c r="I10" s="94" t="str">
        <f t="shared" si="5"/>
        <v/>
      </c>
      <c r="J10" s="94" t="str">
        <f t="shared" si="6"/>
        <v/>
      </c>
      <c r="K10" s="94" t="str">
        <f t="shared" si="7"/>
        <v/>
      </c>
      <c r="L10" s="94" t="str">
        <f t="shared" si="8"/>
        <v/>
      </c>
      <c r="O10" s="81" t="s">
        <v>481</v>
      </c>
      <c r="P10" s="80" t="s">
        <v>409</v>
      </c>
      <c r="Q10" s="80" t="s">
        <v>410</v>
      </c>
      <c r="R10" s="80" t="s">
        <v>542</v>
      </c>
      <c r="S10" s="80"/>
      <c r="T10" s="80"/>
      <c r="U10" s="80"/>
      <c r="V10" s="63"/>
      <c r="W10" s="1" t="str">
        <f>VLOOKUP(O10,Taula15[],2,0)</f>
        <v>https://www.boe.es/eli/es/rd/2010/01/08/3/con#a16</v>
      </c>
      <c r="X10" s="1" t="str">
        <f>VLOOKUP(P10,Taula15[],2,0)</f>
        <v>https://www.ccn-cert.cni.es/publico/ens/ens/1096.htm</v>
      </c>
      <c r="Y10" s="1" t="str">
        <f>VLOOKUP(Q10,Taula15[],2,0)</f>
        <v>https://www.ccn-cert.cni.es/publico/ens/ens/1097.htm</v>
      </c>
      <c r="Z10" s="1" t="e">
        <f>VLOOKUP(R10,Taula15[],2,0)</f>
        <v>#N/A</v>
      </c>
      <c r="AA10" s="1" t="e">
        <f>VLOOKUP(S10,Taula15[],2,0)</f>
        <v>#N/A</v>
      </c>
      <c r="AB10" s="1" t="e">
        <f>VLOOKUP(T10,Taula15[],2,0)</f>
        <v>#N/A</v>
      </c>
      <c r="AC10" s="1" t="e">
        <f>VLOOKUP(U10,Taula15[],2,0)</f>
        <v>#N/A</v>
      </c>
      <c r="AD10" s="1" t="e">
        <f>VLOOKUP(V10,Taula15[],2,0)</f>
        <v>#N/A</v>
      </c>
    </row>
    <row r="11" spans="1:30" ht="43.5" customHeight="1" x14ac:dyDescent="0.3">
      <c r="A11" s="58" t="s">
        <v>174</v>
      </c>
      <c r="B11" s="56" t="s">
        <v>173</v>
      </c>
      <c r="C11" s="130"/>
      <c r="D11" s="125"/>
      <c r="E11" s="94" t="str">
        <f t="shared" si="1"/>
        <v>Art. 16</v>
      </c>
      <c r="F11" s="94" t="str">
        <f t="shared" si="2"/>
        <v>[op.pl.2]</v>
      </c>
      <c r="G11" s="94" t="str">
        <f t="shared" si="3"/>
        <v>[op.exp.2]</v>
      </c>
      <c r="H11" s="94" t="str">
        <f t="shared" si="4"/>
        <v>[op.exp.3]</v>
      </c>
      <c r="I11" s="94" t="str">
        <f t="shared" si="5"/>
        <v>[mp.sw.1]</v>
      </c>
      <c r="J11" s="94" t="str">
        <f t="shared" si="6"/>
        <v>[mp.sw.2]</v>
      </c>
      <c r="K11" s="94" t="str">
        <f t="shared" si="7"/>
        <v/>
      </c>
      <c r="L11" s="94" t="str">
        <f t="shared" si="8"/>
        <v/>
      </c>
      <c r="O11" s="82" t="s">
        <v>481</v>
      </c>
      <c r="P11" s="79" t="s">
        <v>295</v>
      </c>
      <c r="Q11" s="79" t="s">
        <v>409</v>
      </c>
      <c r="R11" s="79" t="s">
        <v>410</v>
      </c>
      <c r="S11" s="79" t="s">
        <v>293</v>
      </c>
      <c r="T11" s="79" t="s">
        <v>298</v>
      </c>
      <c r="U11" s="79"/>
      <c r="V11" s="64"/>
      <c r="W11" s="1" t="str">
        <f>VLOOKUP(O11,Taula15[],2,0)</f>
        <v>https://www.boe.es/eli/es/rd/2010/01/08/3/con#a16</v>
      </c>
      <c r="X11" s="1" t="str">
        <f>VLOOKUP(P11,Taula15[],2,0)</f>
        <v>https://www.ccn-cert.cni.es/publico/ens/ens/1082.htm</v>
      </c>
      <c r="Y11" s="1" t="str">
        <f>VLOOKUP(Q11,Taula15[],2,0)</f>
        <v>https://www.ccn-cert.cni.es/publico/ens/ens/1096.htm</v>
      </c>
      <c r="Z11" s="1" t="str">
        <f>VLOOKUP(R11,Taula15[],2,0)</f>
        <v>https://www.ccn-cert.cni.es/publico/ens/ens/1097.htm</v>
      </c>
      <c r="AA11" s="1" t="str">
        <f>VLOOKUP(S11,Taula15[],2,0)</f>
        <v>https://www.ccn-cert.cni.es/publico/ens/ens/1151.htm</v>
      </c>
      <c r="AB11" s="1" t="str">
        <f>VLOOKUP(T11,Taula15[],2,0)</f>
        <v>https://www.ccn-cert.cni.es/publico/ens/ens/1152.htm</v>
      </c>
      <c r="AC11" s="1" t="e">
        <f>VLOOKUP(U11,Taula15[],2,0)</f>
        <v>#N/A</v>
      </c>
      <c r="AD11" s="1" t="e">
        <f>VLOOKUP(V11,Taula15[],2,0)</f>
        <v>#N/A</v>
      </c>
    </row>
    <row r="12" spans="1:30" ht="55.5" customHeight="1" x14ac:dyDescent="0.3">
      <c r="A12" s="58" t="s">
        <v>176</v>
      </c>
      <c r="B12" s="56" t="s">
        <v>165</v>
      </c>
      <c r="C12" s="130"/>
      <c r="D12" s="125"/>
      <c r="E12" s="94" t="str">
        <f t="shared" si="1"/>
        <v>Art. 20</v>
      </c>
      <c r="F12" s="94" t="str">
        <f t="shared" si="2"/>
        <v>[op.exp.1]</v>
      </c>
      <c r="G12" s="94" t="str">
        <f t="shared" si="3"/>
        <v>[op.exp.4]</v>
      </c>
      <c r="H12" s="94" t="str">
        <f t="shared" si="4"/>
        <v/>
      </c>
      <c r="I12" s="94" t="str">
        <f t="shared" si="5"/>
        <v/>
      </c>
      <c r="J12" s="94" t="str">
        <f t="shared" si="6"/>
        <v/>
      </c>
      <c r="K12" s="94" t="str">
        <f t="shared" si="7"/>
        <v/>
      </c>
      <c r="L12" s="94" t="str">
        <f t="shared" si="8"/>
        <v/>
      </c>
      <c r="O12" s="81" t="s">
        <v>480</v>
      </c>
      <c r="P12" s="80" t="s">
        <v>408</v>
      </c>
      <c r="Q12" s="80" t="s">
        <v>411</v>
      </c>
      <c r="R12" s="80" t="s">
        <v>542</v>
      </c>
      <c r="S12" s="80"/>
      <c r="T12" s="80"/>
      <c r="U12" s="80"/>
      <c r="V12" s="63"/>
      <c r="W12" s="1" t="str">
        <f>VLOOKUP(O12,Taula15[],2,0)</f>
        <v>https://www.boe.es/eli/es/rd/2010/01/08/3/con#a20</v>
      </c>
      <c r="X12" s="1" t="str">
        <f>VLOOKUP(P12,Taula15[],2,0)</f>
        <v>https://www.ccn-cert.cni.es/publico/ens/ens/1095.htm</v>
      </c>
      <c r="Y12" s="1" t="str">
        <f>VLOOKUP(Q12,Taula15[],2,0)</f>
        <v>https://www.ccn-cert.cni.es/publico/ens/ens/1098.htm</v>
      </c>
      <c r="Z12" s="1" t="e">
        <f>VLOOKUP(R12,Taula15[],2,0)</f>
        <v>#N/A</v>
      </c>
      <c r="AA12" s="1" t="e">
        <f>VLOOKUP(S12,Taula15[],2,0)</f>
        <v>#N/A</v>
      </c>
      <c r="AB12" s="1" t="e">
        <f>VLOOKUP(T12,Taula15[],2,0)</f>
        <v>#N/A</v>
      </c>
      <c r="AC12" s="1" t="e">
        <f>VLOOKUP(U12,Taula15[],2,0)</f>
        <v>#N/A</v>
      </c>
      <c r="AD12" s="1" t="e">
        <f>VLOOKUP(V12,Taula15[],2,0)</f>
        <v>#N/A</v>
      </c>
    </row>
    <row r="13" spans="1:30" ht="45" customHeight="1" x14ac:dyDescent="0.3">
      <c r="A13" s="58" t="s">
        <v>178</v>
      </c>
      <c r="B13" s="57" t="s">
        <v>175</v>
      </c>
      <c r="C13" s="130"/>
      <c r="D13" s="125"/>
      <c r="E13" s="94" t="str">
        <f t="shared" si="1"/>
        <v>[op.exp.2]</v>
      </c>
      <c r="F13" s="94" t="str">
        <f t="shared" si="2"/>
        <v>[op.exp.3]</v>
      </c>
      <c r="G13" s="94" t="str">
        <f t="shared" si="3"/>
        <v/>
      </c>
      <c r="H13" s="94" t="str">
        <f t="shared" si="4"/>
        <v>[mp.info.1]</v>
      </c>
      <c r="I13" s="94" t="str">
        <f t="shared" si="5"/>
        <v/>
      </c>
      <c r="J13" s="94" t="str">
        <f t="shared" si="6"/>
        <v/>
      </c>
      <c r="K13" s="94" t="str">
        <f t="shared" si="7"/>
        <v/>
      </c>
      <c r="L13" s="94" t="str">
        <f t="shared" si="8"/>
        <v/>
      </c>
      <c r="O13" s="82" t="s">
        <v>409</v>
      </c>
      <c r="P13" s="79" t="s">
        <v>410</v>
      </c>
      <c r="Q13" s="79" t="s">
        <v>542</v>
      </c>
      <c r="R13" s="79" t="s">
        <v>464</v>
      </c>
      <c r="S13" s="79"/>
      <c r="T13" s="79"/>
      <c r="U13" s="79"/>
      <c r="V13" s="64"/>
      <c r="W13" s="1" t="str">
        <f>VLOOKUP(O13,Taula15[],2,0)</f>
        <v>https://www.ccn-cert.cni.es/publico/ens/ens/1096.htm</v>
      </c>
      <c r="X13" s="1" t="str">
        <f>VLOOKUP(P13,Taula15[],2,0)</f>
        <v>https://www.ccn-cert.cni.es/publico/ens/ens/1097.htm</v>
      </c>
      <c r="Y13" s="1" t="e">
        <f>VLOOKUP(Q13,Taula15[],2,0)</f>
        <v>#N/A</v>
      </c>
      <c r="Z13" s="1" t="str">
        <f>VLOOKUP(R13,Taula15[],2,0)</f>
        <v>https://www.ccn-cert.cni.es/publico/ens/ens/1154.htm</v>
      </c>
      <c r="AA13" s="1" t="e">
        <f>VLOOKUP(S13,Taula15[],2,0)</f>
        <v>#N/A</v>
      </c>
      <c r="AB13" s="1" t="e">
        <f>VLOOKUP(T13,Taula15[],2,0)</f>
        <v>#N/A</v>
      </c>
      <c r="AC13" s="1" t="e">
        <f>VLOOKUP(U13,Taula15[],2,0)</f>
        <v>#N/A</v>
      </c>
      <c r="AD13" s="1" t="e">
        <f>VLOOKUP(V13,Taula15[],2,0)</f>
        <v>#N/A</v>
      </c>
    </row>
    <row r="14" spans="1:30" ht="69.75" customHeight="1" x14ac:dyDescent="0.3">
      <c r="A14" s="58" t="s">
        <v>180</v>
      </c>
      <c r="B14" s="57" t="s">
        <v>705</v>
      </c>
      <c r="C14" s="130"/>
      <c r="D14" s="125"/>
      <c r="E14" s="94" t="str">
        <f t="shared" si="1"/>
        <v>[op.exp.2]</v>
      </c>
      <c r="F14" s="94" t="str">
        <f t="shared" si="2"/>
        <v>[op.exp.3]</v>
      </c>
      <c r="G14" s="94" t="str">
        <f t="shared" si="3"/>
        <v/>
      </c>
      <c r="H14" s="94" t="str">
        <f t="shared" si="4"/>
        <v>[mp.info.1]</v>
      </c>
      <c r="I14" s="94" t="str">
        <f t="shared" si="5"/>
        <v/>
      </c>
      <c r="J14" s="94" t="str">
        <f t="shared" si="6"/>
        <v/>
      </c>
      <c r="K14" s="94" t="str">
        <f t="shared" si="7"/>
        <v/>
      </c>
      <c r="L14" s="94" t="str">
        <f t="shared" si="8"/>
        <v/>
      </c>
      <c r="O14" s="81" t="s">
        <v>409</v>
      </c>
      <c r="P14" s="80" t="s">
        <v>410</v>
      </c>
      <c r="Q14" s="80" t="s">
        <v>542</v>
      </c>
      <c r="R14" s="80" t="s">
        <v>464</v>
      </c>
      <c r="S14" s="80"/>
      <c r="T14" s="80"/>
      <c r="U14" s="80"/>
      <c r="V14" s="63"/>
      <c r="W14" s="1" t="str">
        <f>VLOOKUP(O14,Taula15[],2,0)</f>
        <v>https://www.ccn-cert.cni.es/publico/ens/ens/1096.htm</v>
      </c>
      <c r="X14" s="1" t="str">
        <f>VLOOKUP(P14,Taula15[],2,0)</f>
        <v>https://www.ccn-cert.cni.es/publico/ens/ens/1097.htm</v>
      </c>
      <c r="Y14" s="1" t="e">
        <f>VLOOKUP(Q14,Taula15[],2,0)</f>
        <v>#N/A</v>
      </c>
      <c r="Z14" s="1" t="str">
        <f>VLOOKUP(R14,Taula15[],2,0)</f>
        <v>https://www.ccn-cert.cni.es/publico/ens/ens/1154.htm</v>
      </c>
      <c r="AA14" s="1" t="e">
        <f>VLOOKUP(S14,Taula15[],2,0)</f>
        <v>#N/A</v>
      </c>
      <c r="AB14" s="1" t="e">
        <f>VLOOKUP(T14,Taula15[],2,0)</f>
        <v>#N/A</v>
      </c>
      <c r="AC14" s="1" t="e">
        <f>VLOOKUP(U14,Taula15[],2,0)</f>
        <v>#N/A</v>
      </c>
      <c r="AD14" s="1" t="e">
        <f>VLOOKUP(V14,Taula15[],2,0)</f>
        <v>#N/A</v>
      </c>
    </row>
    <row r="15" spans="1:30" ht="57" customHeight="1" thickBot="1" x14ac:dyDescent="0.35">
      <c r="A15" s="58" t="s">
        <v>181</v>
      </c>
      <c r="B15" s="56" t="s">
        <v>163</v>
      </c>
      <c r="C15" s="130"/>
      <c r="D15" s="125"/>
      <c r="E15" s="94" t="str">
        <f t="shared" si="1"/>
        <v>Art. 16</v>
      </c>
      <c r="F15" s="94" t="str">
        <f t="shared" si="2"/>
        <v>[op.pl.2]</v>
      </c>
      <c r="G15" s="94" t="str">
        <f t="shared" si="3"/>
        <v>[op.exp.2]</v>
      </c>
      <c r="H15" s="94" t="str">
        <f t="shared" si="4"/>
        <v>[op.exp.3]</v>
      </c>
      <c r="I15" s="94" t="str">
        <f t="shared" si="5"/>
        <v>[mp.sw.1]</v>
      </c>
      <c r="J15" s="94" t="str">
        <f t="shared" si="6"/>
        <v>[mp.sw.2]</v>
      </c>
      <c r="K15" s="94" t="str">
        <f t="shared" si="7"/>
        <v>[mp.info.1]</v>
      </c>
      <c r="L15" s="94" t="str">
        <f t="shared" si="8"/>
        <v/>
      </c>
      <c r="O15" s="82" t="s">
        <v>481</v>
      </c>
      <c r="P15" s="79" t="s">
        <v>295</v>
      </c>
      <c r="Q15" s="79" t="s">
        <v>409</v>
      </c>
      <c r="R15" s="79" t="s">
        <v>410</v>
      </c>
      <c r="S15" s="79" t="s">
        <v>293</v>
      </c>
      <c r="T15" s="79" t="s">
        <v>298</v>
      </c>
      <c r="U15" s="79" t="s">
        <v>464</v>
      </c>
      <c r="V15" s="64"/>
      <c r="W15" s="1" t="str">
        <f>VLOOKUP(O15,Taula15[],2,0)</f>
        <v>https://www.boe.es/eli/es/rd/2010/01/08/3/con#a16</v>
      </c>
      <c r="X15" s="1" t="str">
        <f>VLOOKUP(P15,Taula15[],2,0)</f>
        <v>https://www.ccn-cert.cni.es/publico/ens/ens/1082.htm</v>
      </c>
      <c r="Y15" s="1" t="str">
        <f>VLOOKUP(Q15,Taula15[],2,0)</f>
        <v>https://www.ccn-cert.cni.es/publico/ens/ens/1096.htm</v>
      </c>
      <c r="Z15" s="1" t="str">
        <f>VLOOKUP(R15,Taula15[],2,0)</f>
        <v>https://www.ccn-cert.cni.es/publico/ens/ens/1097.htm</v>
      </c>
      <c r="AA15" s="1" t="str">
        <f>VLOOKUP(S15,Taula15[],2,0)</f>
        <v>https://www.ccn-cert.cni.es/publico/ens/ens/1151.htm</v>
      </c>
      <c r="AB15" s="1" t="str">
        <f>VLOOKUP(T15,Taula15[],2,0)</f>
        <v>https://www.ccn-cert.cni.es/publico/ens/ens/1152.htm</v>
      </c>
      <c r="AC15" s="1" t="str">
        <f>VLOOKUP(U15,Taula15[],2,0)</f>
        <v>https://www.ccn-cert.cni.es/publico/ens/ens/1154.htm</v>
      </c>
      <c r="AD15" s="1" t="e">
        <f>VLOOKUP(V15,Taula15[],2,0)</f>
        <v>#N/A</v>
      </c>
    </row>
    <row r="16" spans="1:30" ht="48.6" customHeight="1" thickBot="1" x14ac:dyDescent="0.35">
      <c r="A16" s="18" t="s">
        <v>720</v>
      </c>
      <c r="B16" s="25" t="str">
        <f>IF(OR(COUNTBLANK(C2:C10),COUNTIF(C2:C10,"Pendent")&gt;=1),"Falten objectius per indicar",IF((COUNTIF(C2:C10,"No")&gt;=4),"Alt",IF((COUNTIF(C2:C10,"No")&gt;=1),"Mitjà",IF((COUNTIF(C2:C10,"No")=0),"Baix"))))</f>
        <v>Falten objectius per indicar</v>
      </c>
      <c r="C16" s="139"/>
      <c r="D16" s="140"/>
      <c r="E16" s="141"/>
      <c r="F16" s="142"/>
      <c r="G16" s="142"/>
      <c r="H16" s="142"/>
      <c r="I16" s="142"/>
      <c r="J16" s="142"/>
      <c r="K16" s="142"/>
      <c r="L16" s="143"/>
    </row>
  </sheetData>
  <sheetProtection sheet="1" objects="1" scenarios="1"/>
  <conditionalFormatting sqref="B16">
    <cfRule type="containsText" priority="52" operator="containsText" text=" ">
      <formula>NOT(ISERROR(SEARCH(" ",B16)))</formula>
    </cfRule>
    <cfRule type="containsText" dxfId="133" priority="53" operator="containsText" text="Baix">
      <formula>NOT(ISERROR(SEARCH("Baix",B16)))</formula>
    </cfRule>
    <cfRule type="containsText" dxfId="132" priority="54" operator="containsText" text="Mitjà">
      <formula>NOT(ISERROR(SEARCH("Mitjà",B16)))</formula>
    </cfRule>
    <cfRule type="containsText" dxfId="131" priority="55" operator="containsText" text="Alt">
      <formula>NOT(ISERROR(SEARCH("Alt",B16)))</formula>
    </cfRule>
  </conditionalFormatting>
  <conditionalFormatting sqref="E16 E2:L15">
    <cfRule type="expression" dxfId="130" priority="44">
      <formula>OR($C2="Sí",$C2="No aplica",$C2="")</formula>
    </cfRule>
  </conditionalFormatting>
  <conditionalFormatting sqref="O2:O15">
    <cfRule type="expression" dxfId="129" priority="43">
      <formula>OR($C2="Sí",$C2="No aplica")</formula>
    </cfRule>
  </conditionalFormatting>
  <conditionalFormatting sqref="C2">
    <cfRule type="containsText" dxfId="128" priority="42" operator="containsText" text="Sí">
      <formula>NOT(ISERROR(SEARCH("Sí",C2)))</formula>
    </cfRule>
  </conditionalFormatting>
  <conditionalFormatting sqref="C2">
    <cfRule type="containsText" dxfId="127" priority="40" operator="containsText" text="Pendent">
      <formula>NOT(ISERROR(SEARCH("Pendent",C2)))</formula>
    </cfRule>
    <cfRule type="cellIs" dxfId="126" priority="41" operator="equal">
      <formula>"No"</formula>
    </cfRule>
  </conditionalFormatting>
  <conditionalFormatting sqref="C3">
    <cfRule type="containsText" dxfId="125" priority="39" operator="containsText" text="Sí">
      <formula>NOT(ISERROR(SEARCH("Sí",C3)))</formula>
    </cfRule>
  </conditionalFormatting>
  <conditionalFormatting sqref="C3">
    <cfRule type="containsText" dxfId="124" priority="37" operator="containsText" text="Pendent">
      <formula>NOT(ISERROR(SEARCH("Pendent",C3)))</formula>
    </cfRule>
    <cfRule type="cellIs" dxfId="123" priority="38" operator="equal">
      <formula>"No"</formula>
    </cfRule>
  </conditionalFormatting>
  <conditionalFormatting sqref="C4">
    <cfRule type="containsText" dxfId="122" priority="36" operator="containsText" text="Sí">
      <formula>NOT(ISERROR(SEARCH("Sí",C4)))</formula>
    </cfRule>
  </conditionalFormatting>
  <conditionalFormatting sqref="C4">
    <cfRule type="containsText" dxfId="121" priority="34" operator="containsText" text="Pendent">
      <formula>NOT(ISERROR(SEARCH("Pendent",C4)))</formula>
    </cfRule>
    <cfRule type="cellIs" dxfId="120" priority="35" operator="equal">
      <formula>"No"</formula>
    </cfRule>
  </conditionalFormatting>
  <conditionalFormatting sqref="C5">
    <cfRule type="containsText" dxfId="119" priority="33" operator="containsText" text="Sí">
      <formula>NOT(ISERROR(SEARCH("Sí",C5)))</formula>
    </cfRule>
  </conditionalFormatting>
  <conditionalFormatting sqref="C5">
    <cfRule type="containsText" dxfId="118" priority="31" operator="containsText" text="Pendent">
      <formula>NOT(ISERROR(SEARCH("Pendent",C5)))</formula>
    </cfRule>
    <cfRule type="cellIs" dxfId="117" priority="32" operator="equal">
      <formula>"No"</formula>
    </cfRule>
  </conditionalFormatting>
  <conditionalFormatting sqref="C6">
    <cfRule type="containsText" dxfId="116" priority="30" operator="containsText" text="Sí">
      <formula>NOT(ISERROR(SEARCH("Sí",C6)))</formula>
    </cfRule>
  </conditionalFormatting>
  <conditionalFormatting sqref="C6">
    <cfRule type="containsText" dxfId="115" priority="28" operator="containsText" text="Pendent">
      <formula>NOT(ISERROR(SEARCH("Pendent",C6)))</formula>
    </cfRule>
    <cfRule type="cellIs" dxfId="114" priority="29" operator="equal">
      <formula>"No"</formula>
    </cfRule>
  </conditionalFormatting>
  <conditionalFormatting sqref="C7">
    <cfRule type="containsText" dxfId="113" priority="27" operator="containsText" text="Sí">
      <formula>NOT(ISERROR(SEARCH("Sí",C7)))</formula>
    </cfRule>
  </conditionalFormatting>
  <conditionalFormatting sqref="C7">
    <cfRule type="containsText" dxfId="112" priority="25" operator="containsText" text="Pendent">
      <formula>NOT(ISERROR(SEARCH("Pendent",C7)))</formula>
    </cfRule>
    <cfRule type="cellIs" dxfId="111" priority="26" operator="equal">
      <formula>"No"</formula>
    </cfRule>
  </conditionalFormatting>
  <conditionalFormatting sqref="C8">
    <cfRule type="containsText" dxfId="110" priority="24" operator="containsText" text="Sí">
      <formula>NOT(ISERROR(SEARCH("Sí",C8)))</formula>
    </cfRule>
  </conditionalFormatting>
  <conditionalFormatting sqref="C8">
    <cfRule type="containsText" dxfId="109" priority="22" operator="containsText" text="Pendent">
      <formula>NOT(ISERROR(SEARCH("Pendent",C8)))</formula>
    </cfRule>
    <cfRule type="cellIs" dxfId="108" priority="23" operator="equal">
      <formula>"No"</formula>
    </cfRule>
  </conditionalFormatting>
  <conditionalFormatting sqref="C9">
    <cfRule type="containsText" dxfId="107" priority="21" operator="containsText" text="Sí">
      <formula>NOT(ISERROR(SEARCH("Sí",C9)))</formula>
    </cfRule>
  </conditionalFormatting>
  <conditionalFormatting sqref="C9">
    <cfRule type="containsText" dxfId="106" priority="19" operator="containsText" text="Pendent">
      <formula>NOT(ISERROR(SEARCH("Pendent",C9)))</formula>
    </cfRule>
    <cfRule type="cellIs" dxfId="105" priority="20" operator="equal">
      <formula>"No"</formula>
    </cfRule>
  </conditionalFormatting>
  <conditionalFormatting sqref="C10">
    <cfRule type="containsText" dxfId="104" priority="18" operator="containsText" text="Sí">
      <formula>NOT(ISERROR(SEARCH("Sí",C10)))</formula>
    </cfRule>
  </conditionalFormatting>
  <conditionalFormatting sqref="C10">
    <cfRule type="containsText" dxfId="103" priority="16" operator="containsText" text="Pendent">
      <formula>NOT(ISERROR(SEARCH("Pendent",C10)))</formula>
    </cfRule>
    <cfRule type="cellIs" dxfId="102" priority="17" operator="equal">
      <formula>"No"</formula>
    </cfRule>
  </conditionalFormatting>
  <conditionalFormatting sqref="C11">
    <cfRule type="containsText" dxfId="101" priority="15" operator="containsText" text="Sí">
      <formula>NOT(ISERROR(SEARCH("Sí",C11)))</formula>
    </cfRule>
  </conditionalFormatting>
  <conditionalFormatting sqref="C11">
    <cfRule type="containsText" dxfId="100" priority="13" operator="containsText" text="Pendent">
      <formula>NOT(ISERROR(SEARCH("Pendent",C11)))</formula>
    </cfRule>
    <cfRule type="cellIs" dxfId="99" priority="14" operator="equal">
      <formula>"No"</formula>
    </cfRule>
  </conditionalFormatting>
  <conditionalFormatting sqref="C12">
    <cfRule type="containsText" dxfId="98" priority="12" operator="containsText" text="Sí">
      <formula>NOT(ISERROR(SEARCH("Sí",C12)))</formula>
    </cfRule>
  </conditionalFormatting>
  <conditionalFormatting sqref="C12">
    <cfRule type="containsText" dxfId="97" priority="10" operator="containsText" text="Pendent">
      <formula>NOT(ISERROR(SEARCH("Pendent",C12)))</formula>
    </cfRule>
    <cfRule type="cellIs" dxfId="96" priority="11" operator="equal">
      <formula>"No"</formula>
    </cfRule>
  </conditionalFormatting>
  <conditionalFormatting sqref="C13">
    <cfRule type="containsText" dxfId="95" priority="9" operator="containsText" text="Sí">
      <formula>NOT(ISERROR(SEARCH("Sí",C13)))</formula>
    </cfRule>
  </conditionalFormatting>
  <conditionalFormatting sqref="C13">
    <cfRule type="containsText" dxfId="94" priority="7" operator="containsText" text="Pendent">
      <formula>NOT(ISERROR(SEARCH("Pendent",C13)))</formula>
    </cfRule>
    <cfRule type="cellIs" dxfId="93" priority="8" operator="equal">
      <formula>"No"</formula>
    </cfRule>
  </conditionalFormatting>
  <conditionalFormatting sqref="C14">
    <cfRule type="containsText" dxfId="92" priority="6" operator="containsText" text="Sí">
      <formula>NOT(ISERROR(SEARCH("Sí",C14)))</formula>
    </cfRule>
  </conditionalFormatting>
  <conditionalFormatting sqref="C14">
    <cfRule type="containsText" dxfId="91" priority="4" operator="containsText" text="Pendent">
      <formula>NOT(ISERROR(SEARCH("Pendent",C14)))</formula>
    </cfRule>
    <cfRule type="cellIs" dxfId="90" priority="5" operator="equal">
      <formula>"No"</formula>
    </cfRule>
  </conditionalFormatting>
  <conditionalFormatting sqref="C15">
    <cfRule type="containsText" dxfId="89" priority="3" operator="containsText" text="Sí">
      <formula>NOT(ISERROR(SEARCH("Sí",C15)))</formula>
    </cfRule>
  </conditionalFormatting>
  <conditionalFormatting sqref="C15">
    <cfRule type="containsText" dxfId="88" priority="1" operator="containsText" text="Pendent">
      <formula>NOT(ISERROR(SEARCH("Pendent",C15)))</formula>
    </cfRule>
    <cfRule type="cellIs" dxfId="87" priority="2" operator="equal">
      <formula>"No"</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Dades!$A$2:$A$5</xm:f>
          </x14:formula1>
          <xm:sqref>C2:C15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13"/>
  <dimension ref="A1:U15"/>
  <sheetViews>
    <sheetView zoomScaleNormal="100" workbookViewId="0">
      <selection activeCell="C2" sqref="C2"/>
    </sheetView>
  </sheetViews>
  <sheetFormatPr defaultColWidth="11.44140625" defaultRowHeight="14.4" x14ac:dyDescent="0.3"/>
  <cols>
    <col min="1" max="1" width="18.5546875" style="2" bestFit="1" customWidth="1"/>
    <col min="2" max="2" width="73.44140625" style="2" customWidth="1"/>
    <col min="3" max="3" width="14" style="1" bestFit="1" customWidth="1"/>
    <col min="4" max="4" width="36.44140625" style="1" customWidth="1"/>
    <col min="5" max="5" width="18.88671875" style="1" bestFit="1" customWidth="1"/>
    <col min="6" max="9" width="14" style="1" bestFit="1" customWidth="1"/>
    <col min="10" max="10" width="8.6640625" style="1" customWidth="1"/>
    <col min="11" max="11" width="23.33203125" style="1" hidden="1" customWidth="1"/>
    <col min="12" max="12" width="17.6640625" style="1" hidden="1" customWidth="1"/>
    <col min="13" max="13" width="17.44140625" style="1" hidden="1" customWidth="1"/>
    <col min="14" max="14" width="16.109375" style="1" hidden="1" customWidth="1"/>
    <col min="15" max="15" width="11.5546875" style="1" hidden="1" customWidth="1"/>
    <col min="16" max="16" width="47.33203125" style="1" hidden="1" customWidth="1"/>
    <col min="17" max="20" width="11.44140625" style="1" hidden="1" customWidth="1"/>
    <col min="21" max="16384" width="11.44140625" style="1"/>
  </cols>
  <sheetData>
    <row r="1" spans="1:21" ht="31.8" thickBot="1" x14ac:dyDescent="0.35">
      <c r="A1" s="138" t="s">
        <v>660</v>
      </c>
      <c r="B1" s="123" t="s">
        <v>10</v>
      </c>
      <c r="C1" s="117" t="s">
        <v>208</v>
      </c>
      <c r="D1" s="144" t="s">
        <v>213</v>
      </c>
      <c r="E1" s="144" t="s">
        <v>537</v>
      </c>
      <c r="F1" s="145" t="s">
        <v>538</v>
      </c>
      <c r="G1" s="145" t="s">
        <v>539</v>
      </c>
      <c r="H1" s="145" t="s">
        <v>540</v>
      </c>
      <c r="I1" s="134" t="s">
        <v>541</v>
      </c>
    </row>
    <row r="2" spans="1:21" ht="42.75" customHeight="1" x14ac:dyDescent="0.3">
      <c r="A2" s="2" t="s">
        <v>182</v>
      </c>
      <c r="B2" s="7" t="s">
        <v>183</v>
      </c>
      <c r="C2" s="130"/>
      <c r="D2" s="126"/>
      <c r="E2" s="146" t="str">
        <f>IFERROR(HYPERLINK(P2,K2),"")</f>
        <v>[org.2]</v>
      </c>
      <c r="F2" s="147" t="str">
        <f t="shared" ref="F2:H2" si="0">IFERROR(HYPERLINK(Q2,L2),"")</f>
        <v>[org.3]</v>
      </c>
      <c r="G2" s="147" t="str">
        <f t="shared" si="0"/>
        <v>[mp.sw.1]</v>
      </c>
      <c r="H2" s="147" t="str">
        <f t="shared" si="0"/>
        <v/>
      </c>
      <c r="I2" s="154" t="str">
        <f>IFERROR(HYPERLINK(T2,O2),"")</f>
        <v/>
      </c>
      <c r="K2" s="1" t="s">
        <v>291</v>
      </c>
      <c r="L2" s="1" t="s">
        <v>296</v>
      </c>
      <c r="M2" s="1" t="s">
        <v>293</v>
      </c>
      <c r="P2" s="1" t="str">
        <f>VLOOKUP(K2,Taula15[],2,0)</f>
        <v>https://www.ccn-cert.cni.es/publico/ens/ens/1076.htm</v>
      </c>
      <c r="Q2" s="1" t="str">
        <f>VLOOKUP(L2,Taula15[],2,0)</f>
        <v>https://www.ccn-cert.cni.es/publico/ens/ens/1077.htm</v>
      </c>
      <c r="R2" s="1" t="str">
        <f>VLOOKUP(M2,Taula15[],2,0)</f>
        <v>https://www.ccn-cert.cni.es/publico/ens/ens/1151.htm</v>
      </c>
      <c r="S2" s="1" t="e">
        <f>VLOOKUP(N2,Taula15[],2,0)</f>
        <v>#N/A</v>
      </c>
      <c r="T2" s="1" t="e">
        <f>VLOOKUP(O2,Taula15[],2,0)</f>
        <v>#N/A</v>
      </c>
      <c r="U2" s="72"/>
    </row>
    <row r="3" spans="1:21" ht="49.5" customHeight="1" x14ac:dyDescent="0.3">
      <c r="A3" s="2" t="s">
        <v>184</v>
      </c>
      <c r="B3" s="7" t="s">
        <v>706</v>
      </c>
      <c r="C3" s="130"/>
      <c r="D3" s="127"/>
      <c r="E3" s="146" t="str">
        <f t="shared" ref="E3:E10" si="1">IFERROR(HYPERLINK(P3,K3),"")</f>
        <v>[org.2]</v>
      </c>
      <c r="F3" s="147" t="str">
        <f t="shared" ref="F3:F10" si="2">IFERROR(HYPERLINK(Q3,L3),"")</f>
        <v>[mp.sw.1]</v>
      </c>
      <c r="G3" s="147" t="str">
        <f t="shared" ref="G3:G10" si="3">IFERROR(HYPERLINK(R3,M3),"")</f>
        <v>[mp.info.1]</v>
      </c>
      <c r="H3" s="147" t="str">
        <f t="shared" ref="H3:H10" si="4">IFERROR(HYPERLINK(S3,N3),"")</f>
        <v/>
      </c>
      <c r="I3" s="154" t="str">
        <f t="shared" ref="I3:I10" si="5">IFERROR(HYPERLINK(T3,O3),"")</f>
        <v/>
      </c>
      <c r="K3" s="74" t="s">
        <v>291</v>
      </c>
      <c r="L3" s="1" t="s">
        <v>293</v>
      </c>
      <c r="M3" s="1" t="s">
        <v>464</v>
      </c>
      <c r="P3" s="1" t="str">
        <f>VLOOKUP(K3,Taula15[],2,0)</f>
        <v>https://www.ccn-cert.cni.es/publico/ens/ens/1076.htm</v>
      </c>
      <c r="Q3" s="1" t="str">
        <f>VLOOKUP(L3,Taula15[],2,0)</f>
        <v>https://www.ccn-cert.cni.es/publico/ens/ens/1151.htm</v>
      </c>
      <c r="R3" s="1" t="str">
        <f>VLOOKUP(M3,Taula15[],2,0)</f>
        <v>https://www.ccn-cert.cni.es/publico/ens/ens/1154.htm</v>
      </c>
      <c r="S3" s="1" t="e">
        <f>VLOOKUP(N3,Taula15[],2,0)</f>
        <v>#N/A</v>
      </c>
      <c r="T3" s="1" t="e">
        <f>VLOOKUP(O3,Taula15[],2,0)</f>
        <v>#N/A</v>
      </c>
    </row>
    <row r="4" spans="1:21" ht="49.5" customHeight="1" x14ac:dyDescent="0.3">
      <c r="A4" s="2" t="s">
        <v>185</v>
      </c>
      <c r="B4" s="7" t="s">
        <v>186</v>
      </c>
      <c r="C4" s="130"/>
      <c r="D4" s="127"/>
      <c r="E4" s="146" t="str">
        <f t="shared" si="1"/>
        <v>[op.acc.3]</v>
      </c>
      <c r="F4" s="147" t="str">
        <f t="shared" si="2"/>
        <v>[mp.sw.1]</v>
      </c>
      <c r="G4" s="147" t="str">
        <f t="shared" si="3"/>
        <v>[mp.sw.2]</v>
      </c>
      <c r="H4" s="147" t="str">
        <f t="shared" si="4"/>
        <v/>
      </c>
      <c r="I4" s="154" t="str">
        <f t="shared" si="5"/>
        <v/>
      </c>
      <c r="K4" s="73" t="s">
        <v>292</v>
      </c>
      <c r="L4" s="1" t="s">
        <v>293</v>
      </c>
      <c r="M4" s="1" t="s">
        <v>298</v>
      </c>
      <c r="P4" s="1" t="str">
        <f>VLOOKUP(K4,Taula15[],2,0)</f>
        <v>https://www.ccn-cert.cni.es/publico/ens/ens/1089.htm</v>
      </c>
      <c r="Q4" s="1" t="str">
        <f>VLOOKUP(L4,Taula15[],2,0)</f>
        <v>https://www.ccn-cert.cni.es/publico/ens/ens/1151.htm</v>
      </c>
      <c r="R4" s="1" t="str">
        <f>VLOOKUP(M4,Taula15[],2,0)</f>
        <v>https://www.ccn-cert.cni.es/publico/ens/ens/1152.htm</v>
      </c>
      <c r="S4" s="1" t="e">
        <f>VLOOKUP(N4,Taula15[],2,0)</f>
        <v>#N/A</v>
      </c>
      <c r="T4" s="1" t="e">
        <f>VLOOKUP(O4,Taula15[],2,0)</f>
        <v>#N/A</v>
      </c>
    </row>
    <row r="5" spans="1:21" ht="51.75" customHeight="1" x14ac:dyDescent="0.3">
      <c r="A5" s="2" t="s">
        <v>187</v>
      </c>
      <c r="B5" s="7" t="s">
        <v>707</v>
      </c>
      <c r="C5" s="130"/>
      <c r="D5" s="127"/>
      <c r="E5" s="146" t="str">
        <f t="shared" si="1"/>
        <v>[mp.sw.1]</v>
      </c>
      <c r="F5" s="147" t="str">
        <f t="shared" si="2"/>
        <v/>
      </c>
      <c r="G5" s="147" t="str">
        <f t="shared" si="3"/>
        <v/>
      </c>
      <c r="H5" s="147" t="str">
        <f t="shared" si="4"/>
        <v/>
      </c>
      <c r="I5" s="154" t="str">
        <f t="shared" si="5"/>
        <v/>
      </c>
      <c r="K5" s="74" t="s">
        <v>293</v>
      </c>
      <c r="P5" s="1" t="str">
        <f>VLOOKUP(K5,Taula15[],2,0)</f>
        <v>https://www.ccn-cert.cni.es/publico/ens/ens/1151.htm</v>
      </c>
      <c r="Q5" s="1" t="e">
        <f>VLOOKUP(L5,Taula15[],2,0)</f>
        <v>#N/A</v>
      </c>
      <c r="R5" s="1" t="e">
        <f>VLOOKUP(M5,Taula15[],2,0)</f>
        <v>#N/A</v>
      </c>
      <c r="S5" s="1" t="e">
        <f>VLOOKUP(N5,Taula15[],2,0)</f>
        <v>#N/A</v>
      </c>
      <c r="T5" s="1" t="e">
        <f>VLOOKUP(O5,Taula15[],2,0)</f>
        <v>#N/A</v>
      </c>
    </row>
    <row r="6" spans="1:21" ht="53.25" customHeight="1" x14ac:dyDescent="0.3">
      <c r="A6" s="2" t="s">
        <v>188</v>
      </c>
      <c r="B6" s="7" t="s">
        <v>708</v>
      </c>
      <c r="C6" s="130"/>
      <c r="D6" s="127"/>
      <c r="E6" s="146" t="str">
        <f t="shared" si="1"/>
        <v>[mp.com.3]</v>
      </c>
      <c r="F6" s="147" t="str">
        <f t="shared" si="2"/>
        <v/>
      </c>
      <c r="G6" s="147" t="str">
        <f t="shared" si="3"/>
        <v>[mp.sw.1]</v>
      </c>
      <c r="H6" s="147" t="str">
        <f t="shared" si="4"/>
        <v/>
      </c>
      <c r="I6" s="154" t="str">
        <f t="shared" si="5"/>
        <v/>
      </c>
      <c r="K6" s="73" t="s">
        <v>294</v>
      </c>
      <c r="L6" s="1" t="s">
        <v>297</v>
      </c>
      <c r="M6" s="1" t="s">
        <v>293</v>
      </c>
      <c r="P6" s="1" t="str">
        <f>VLOOKUP(K6,Taula15[],2,0)</f>
        <v>https://www.ccn-cert.cni.es/publico/ens/ens/1141.htm</v>
      </c>
      <c r="Q6" s="1" t="e">
        <f>VLOOKUP(L6,Taula15[],2,0)</f>
        <v>#N/A</v>
      </c>
      <c r="R6" s="1" t="str">
        <f>VLOOKUP(M6,Taula15[],2,0)</f>
        <v>https://www.ccn-cert.cni.es/publico/ens/ens/1151.htm</v>
      </c>
      <c r="S6" s="1" t="e">
        <f>VLOOKUP(N6,Taula15[],2,0)</f>
        <v>#N/A</v>
      </c>
      <c r="T6" s="1" t="e">
        <f>VLOOKUP(O6,Taula15[],2,0)</f>
        <v>#N/A</v>
      </c>
    </row>
    <row r="7" spans="1:21" ht="45" customHeight="1" x14ac:dyDescent="0.3">
      <c r="A7" s="2" t="s">
        <v>189</v>
      </c>
      <c r="B7" s="7" t="s">
        <v>190</v>
      </c>
      <c r="C7" s="130"/>
      <c r="D7" s="127"/>
      <c r="E7" s="148" t="str">
        <f t="shared" si="1"/>
        <v>Art. 33</v>
      </c>
      <c r="F7" s="147" t="str">
        <f t="shared" si="2"/>
        <v>[op.pl.2]</v>
      </c>
      <c r="G7" s="147" t="str">
        <f t="shared" si="3"/>
        <v>[mp.s.2]</v>
      </c>
      <c r="H7" s="147" t="str">
        <f t="shared" si="4"/>
        <v/>
      </c>
      <c r="I7" s="154" t="str">
        <f t="shared" si="5"/>
        <v/>
      </c>
      <c r="K7" s="74" t="s">
        <v>479</v>
      </c>
      <c r="L7" s="1" t="s">
        <v>295</v>
      </c>
      <c r="M7" s="1" t="s">
        <v>473</v>
      </c>
      <c r="P7" s="1" t="str">
        <f>VLOOKUP(K7,Taula15[],2,0)</f>
        <v>https://www.boe.es/eli/es/rd/2010/01/08/3/con#a33</v>
      </c>
      <c r="Q7" s="1" t="str">
        <f>VLOOKUP(L7,Taula15[],2,0)</f>
        <v>https://www.ccn-cert.cni.es/publico/ens/ens/1082.htm</v>
      </c>
      <c r="R7" s="1" t="str">
        <f>VLOOKUP(M7,Taula15[],2,0)</f>
        <v>https://www.ccn-cert.cni.es/publico/ens/ens/1163.htm</v>
      </c>
      <c r="S7" s="1" t="e">
        <f>VLOOKUP(N7,Taula15[],2,0)</f>
        <v>#N/A</v>
      </c>
      <c r="T7" s="1" t="e">
        <f>VLOOKUP(O7,Taula15[],2,0)</f>
        <v>#N/A</v>
      </c>
    </row>
    <row r="8" spans="1:21" ht="70.5" customHeight="1" x14ac:dyDescent="0.3">
      <c r="A8" s="2" t="s">
        <v>191</v>
      </c>
      <c r="B8" s="7" t="s">
        <v>280</v>
      </c>
      <c r="C8" s="130"/>
      <c r="D8" s="127"/>
      <c r="E8" s="146" t="str">
        <f t="shared" si="1"/>
        <v>Art. 20</v>
      </c>
      <c r="F8" s="147" t="str">
        <f t="shared" si="2"/>
        <v>[mp.com.3]</v>
      </c>
      <c r="G8" s="147" t="str">
        <f t="shared" si="3"/>
        <v/>
      </c>
      <c r="H8" s="147" t="str">
        <f t="shared" si="4"/>
        <v/>
      </c>
      <c r="I8" s="154" t="str">
        <f t="shared" si="5"/>
        <v/>
      </c>
      <c r="K8" s="73" t="s">
        <v>480</v>
      </c>
      <c r="L8" s="1" t="s">
        <v>294</v>
      </c>
      <c r="P8" s="1" t="str">
        <f>VLOOKUP(K8,Taula15[],2,0)</f>
        <v>https://www.boe.es/eli/es/rd/2010/01/08/3/con#a20</v>
      </c>
      <c r="Q8" s="1" t="str">
        <f>VLOOKUP(L8,Taula15[],2,0)</f>
        <v>https://www.ccn-cert.cni.es/publico/ens/ens/1141.htm</v>
      </c>
      <c r="R8" s="1" t="e">
        <f>VLOOKUP(M8,Taula15[],2,0)</f>
        <v>#N/A</v>
      </c>
      <c r="S8" s="1" t="e">
        <f>VLOOKUP(N8,Taula15[],2,0)</f>
        <v>#N/A</v>
      </c>
      <c r="T8" s="1" t="e">
        <f>VLOOKUP(O8,Taula15[],2,0)</f>
        <v>#N/A</v>
      </c>
    </row>
    <row r="9" spans="1:21" ht="54" customHeight="1" x14ac:dyDescent="0.3">
      <c r="A9" s="2" t="s">
        <v>192</v>
      </c>
      <c r="B9" s="7" t="s">
        <v>193</v>
      </c>
      <c r="C9" s="130"/>
      <c r="D9" s="127"/>
      <c r="E9" s="146" t="str">
        <f t="shared" si="1"/>
        <v>[mp.sw.1]</v>
      </c>
      <c r="F9" s="147" t="str">
        <f t="shared" si="2"/>
        <v/>
      </c>
      <c r="G9" s="147" t="str">
        <f t="shared" si="3"/>
        <v/>
      </c>
      <c r="H9" s="147" t="str">
        <f t="shared" si="4"/>
        <v/>
      </c>
      <c r="I9" s="154" t="str">
        <f t="shared" si="5"/>
        <v/>
      </c>
      <c r="K9" s="74" t="s">
        <v>293</v>
      </c>
      <c r="P9" s="1" t="str">
        <f>VLOOKUP(K9,Taula15[],2,0)</f>
        <v>https://www.ccn-cert.cni.es/publico/ens/ens/1151.htm</v>
      </c>
      <c r="Q9" s="1" t="e">
        <f>VLOOKUP(L9,Taula15[],2,0)</f>
        <v>#N/A</v>
      </c>
      <c r="R9" s="1" t="e">
        <f>VLOOKUP(M9,Taula15[],2,0)</f>
        <v>#N/A</v>
      </c>
      <c r="S9" s="1" t="e">
        <f>VLOOKUP(N9,Taula15[],2,0)</f>
        <v>#N/A</v>
      </c>
      <c r="T9" s="1" t="e">
        <f>VLOOKUP(O9,Taula15[],2,0)</f>
        <v>#N/A</v>
      </c>
    </row>
    <row r="10" spans="1:21" ht="65.25" customHeight="1" x14ac:dyDescent="0.3">
      <c r="A10" s="2" t="s">
        <v>194</v>
      </c>
      <c r="B10" s="7" t="s">
        <v>279</v>
      </c>
      <c r="C10" s="130"/>
      <c r="D10" s="127"/>
      <c r="E10" s="148" t="str">
        <f t="shared" si="1"/>
        <v>Art. 16</v>
      </c>
      <c r="F10" s="147" t="str">
        <f t="shared" si="2"/>
        <v>[op.pl.2]</v>
      </c>
      <c r="G10" s="147" t="str">
        <f t="shared" si="3"/>
        <v>[op.acc]</v>
      </c>
      <c r="H10" s="147" t="str">
        <f t="shared" si="4"/>
        <v>[mp.eq.3]</v>
      </c>
      <c r="I10" s="154" t="str">
        <f t="shared" si="5"/>
        <v>[mp.s.2]</v>
      </c>
      <c r="K10" s="73" t="s">
        <v>481</v>
      </c>
      <c r="L10" s="1" t="s">
        <v>295</v>
      </c>
      <c r="M10" s="1" t="s">
        <v>400</v>
      </c>
      <c r="N10" s="1" t="s">
        <v>449</v>
      </c>
      <c r="O10" s="1" t="s">
        <v>473</v>
      </c>
      <c r="P10" s="1" t="str">
        <f>VLOOKUP(K10,Taula15[],2,0)</f>
        <v>https://www.boe.es/eli/es/rd/2010/01/08/3/con#a16</v>
      </c>
      <c r="Q10" s="1" t="str">
        <f>VLOOKUP(L10,Taula15[],2,0)</f>
        <v>https://www.ccn-cert.cni.es/publico/ens/ens/1082.htm</v>
      </c>
      <c r="R10" s="1" t="str">
        <f>VLOOKUP(M10,Taula15[],2,0)</f>
        <v>https://www.ccn-cert.cni.es/publico/ens/ens/1086.htm</v>
      </c>
      <c r="S10" s="1" t="str">
        <f>VLOOKUP(N10,Taula15[],2,0)</f>
        <v>https://www.ccn-cert.cni.es/publico/ens/ens/1136.htm</v>
      </c>
      <c r="T10" s="1" t="str">
        <f>VLOOKUP(O10,Taula15[],2,0)</f>
        <v>https://www.ccn-cert.cni.es/publico/ens/ens/1163.htm</v>
      </c>
    </row>
    <row r="11" spans="1:21" ht="186.6" customHeight="1" thickBot="1" x14ac:dyDescent="0.35">
      <c r="A11" s="2" t="s">
        <v>232</v>
      </c>
      <c r="B11" s="56" t="s">
        <v>709</v>
      </c>
      <c r="C11" s="130"/>
      <c r="D11" s="128"/>
      <c r="E11" s="149" t="s">
        <v>233</v>
      </c>
      <c r="F11" s="150"/>
      <c r="G11" s="150"/>
      <c r="H11" s="150"/>
      <c r="I11" s="155"/>
    </row>
    <row r="12" spans="1:21" ht="48.6" customHeight="1" thickBot="1" x14ac:dyDescent="0.35">
      <c r="A12" s="18" t="s">
        <v>720</v>
      </c>
      <c r="B12" s="25" t="str">
        <f>IF(OR(COUNTBLANK(C2:C10),COUNTIF(C2:C10,"Pendent")&gt;=1),"Falten objectius per indicar",IF((COUNTIF(C2:C10,"No")&gt;=4),"Alt",IF((COUNTIF(C2:C10,"No")&gt;=1),"Mitjà",IF((COUNTIF(C2:C10,"No")=0),"Baix"))))</f>
        <v>Falten objectius per indicar</v>
      </c>
      <c r="C12" s="151"/>
      <c r="D12" s="124"/>
      <c r="E12" s="152"/>
      <c r="F12" s="152"/>
      <c r="G12" s="152"/>
      <c r="H12" s="152"/>
      <c r="I12" s="152"/>
    </row>
    <row r="13" spans="1:21" x14ac:dyDescent="0.3">
      <c r="C13" s="153"/>
      <c r="D13" s="153"/>
      <c r="E13" s="153"/>
      <c r="F13" s="153"/>
      <c r="G13" s="153"/>
      <c r="H13" s="153"/>
      <c r="I13" s="153"/>
    </row>
    <row r="14" spans="1:21" x14ac:dyDescent="0.3">
      <c r="C14" s="153"/>
      <c r="D14" s="153"/>
      <c r="E14" s="153"/>
      <c r="F14" s="153"/>
      <c r="G14" s="153"/>
      <c r="H14" s="153"/>
      <c r="I14" s="153"/>
    </row>
    <row r="15" spans="1:21" x14ac:dyDescent="0.3">
      <c r="C15" s="153"/>
      <c r="D15" s="153"/>
      <c r="E15" s="153"/>
      <c r="F15" s="153"/>
      <c r="G15" s="156"/>
      <c r="H15" s="153"/>
      <c r="I15" s="153"/>
    </row>
  </sheetData>
  <sheetProtection sheet="1" objects="1" scenarios="1"/>
  <conditionalFormatting sqref="B12">
    <cfRule type="containsText" priority="8" operator="containsText" text=" ">
      <formula>NOT(ISERROR(SEARCH(" ",B12)))</formula>
    </cfRule>
    <cfRule type="containsText" dxfId="72" priority="9" operator="containsText" text="Baix">
      <formula>NOT(ISERROR(SEARCH("Baix",B12)))</formula>
    </cfRule>
    <cfRule type="containsText" dxfId="71" priority="10" operator="containsText" text="Mitjà">
      <formula>NOT(ISERROR(SEARCH("Mitjà",B12)))</formula>
    </cfRule>
    <cfRule type="containsText" dxfId="70" priority="11" operator="containsText" text="Alt">
      <formula>NOT(ISERROR(SEARCH("Alt",B12)))</formula>
    </cfRule>
  </conditionalFormatting>
  <conditionalFormatting sqref="C2:C11">
    <cfRule type="containsText" dxfId="69" priority="7" operator="containsText" text="Sí">
      <formula>NOT(ISERROR(SEARCH("Sí",C2)))</formula>
    </cfRule>
  </conditionalFormatting>
  <conditionalFormatting sqref="C2:C11">
    <cfRule type="containsText" dxfId="68" priority="5" operator="containsText" text="Pendent">
      <formula>NOT(ISERROR(SEARCH("Pendent",C2)))</formula>
    </cfRule>
    <cfRule type="cellIs" dxfId="67" priority="6" operator="equal">
      <formula>"No"</formula>
    </cfRule>
  </conditionalFormatting>
  <conditionalFormatting sqref="E2:I12">
    <cfRule type="expression" dxfId="66" priority="3">
      <formula>OR($C2="Sí",$C2="No aplica",$C2="")</formula>
    </cfRule>
  </conditionalFormatting>
  <conditionalFormatting sqref="K3:K10">
    <cfRule type="expression" dxfId="65" priority="1">
      <formula>OR($C3="Sí",$C3="No aplica")</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Dades!$A$2:$A$5</xm:f>
          </x14:formula1>
          <xm:sqref>C2:C11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2"/>
  <dimension ref="B1:D28"/>
  <sheetViews>
    <sheetView zoomScale="80" zoomScaleNormal="80" workbookViewId="0">
      <selection activeCell="G16" sqref="G16"/>
    </sheetView>
  </sheetViews>
  <sheetFormatPr defaultColWidth="15.109375" defaultRowHeight="14.4" x14ac:dyDescent="0.3"/>
  <cols>
    <col min="1" max="1" width="4" style="29" customWidth="1"/>
    <col min="2" max="2" width="33.77734375" style="19" customWidth="1"/>
    <col min="3" max="3" width="45.33203125" style="29" customWidth="1"/>
    <col min="4" max="4" width="51.109375" style="29" customWidth="1"/>
    <col min="5" max="16384" width="15.109375" style="29"/>
  </cols>
  <sheetData>
    <row r="1" spans="2:4" ht="15" thickBot="1" x14ac:dyDescent="0.35"/>
    <row r="2" spans="2:4" ht="16.2" thickBot="1" x14ac:dyDescent="0.35">
      <c r="B2" s="100" t="s">
        <v>216</v>
      </c>
      <c r="C2" s="202" t="str">
        <f>IF('Dades Aplicació'!C2:D2=0,"",'Dades Aplicació'!C2:D2)</f>
        <v/>
      </c>
      <c r="D2" s="203"/>
    </row>
    <row r="3" spans="2:4" ht="15" thickBot="1" x14ac:dyDescent="0.35">
      <c r="B3" s="98" t="s">
        <v>656</v>
      </c>
      <c r="C3" s="202" t="str">
        <f>IF('Dades Aplicació'!C3:D3=0,"",'Dades Aplicació'!C3:D3)</f>
        <v/>
      </c>
      <c r="D3" s="203"/>
    </row>
    <row r="4" spans="2:4" ht="15" thickBot="1" x14ac:dyDescent="0.35">
      <c r="B4" s="98" t="s">
        <v>217</v>
      </c>
      <c r="C4" s="202" t="str">
        <f>IF('Dades Aplicació'!C4:D4=0,"",'Dades Aplicació'!C4:D4)</f>
        <v/>
      </c>
      <c r="D4" s="203"/>
    </row>
    <row r="5" spans="2:4" ht="15" thickBot="1" x14ac:dyDescent="0.35">
      <c r="B5" s="98" t="s">
        <v>218</v>
      </c>
      <c r="C5" s="202" t="str">
        <f>IF('Dades Aplicació'!C5:D5=0,"",'Dades Aplicació'!C5:D5)</f>
        <v/>
      </c>
      <c r="D5" s="203"/>
    </row>
    <row r="6" spans="2:4" ht="15" thickBot="1" x14ac:dyDescent="0.35">
      <c r="B6" s="98" t="s">
        <v>717</v>
      </c>
      <c r="C6" s="202" t="str">
        <f>IF('Dades Aplicació'!C6:D6=0,"",'Dades Aplicació'!C6:D6)</f>
        <v/>
      </c>
      <c r="D6" s="203"/>
    </row>
    <row r="7" spans="2:4" ht="15" thickBot="1" x14ac:dyDescent="0.35">
      <c r="B7" s="98" t="s">
        <v>219</v>
      </c>
      <c r="C7" s="202" t="str">
        <f>IF('Dades Aplicació'!C7:D7=0,"",'Dades Aplicació'!C7:D7)</f>
        <v/>
      </c>
      <c r="D7" s="203"/>
    </row>
    <row r="8" spans="2:4" ht="15" thickBot="1" x14ac:dyDescent="0.35">
      <c r="B8" s="99" t="s">
        <v>220</v>
      </c>
      <c r="C8" s="204" t="str">
        <f>IF('Dades Aplicació'!C8:D8=0,"",'Dades Aplicació'!C8:D8)</f>
        <v/>
      </c>
      <c r="D8" s="205"/>
    </row>
    <row r="9" spans="2:4" ht="15" thickBot="1" x14ac:dyDescent="0.35">
      <c r="B9" s="45"/>
      <c r="C9" s="52"/>
    </row>
    <row r="10" spans="2:4" ht="48" customHeight="1" x14ac:dyDescent="0.3">
      <c r="B10" s="45"/>
      <c r="C10" s="200" t="s">
        <v>600</v>
      </c>
      <c r="D10" s="201"/>
    </row>
    <row r="11" spans="2:4" ht="15" thickBot="1" x14ac:dyDescent="0.35">
      <c r="B11" s="45"/>
      <c r="C11" s="42" t="s">
        <v>583</v>
      </c>
      <c r="D11" s="53" t="s">
        <v>259</v>
      </c>
    </row>
    <row r="12" spans="2:4" x14ac:dyDescent="0.3">
      <c r="B12" s="29"/>
      <c r="C12" s="55" t="s">
        <v>3</v>
      </c>
      <c r="D12" s="41" t="str">
        <f>'1-Propòsit'!B12</f>
        <v>Falten objectius per indicar</v>
      </c>
    </row>
    <row r="13" spans="2:4" x14ac:dyDescent="0.3">
      <c r="B13" s="29"/>
      <c r="C13" s="55" t="s">
        <v>4</v>
      </c>
      <c r="D13" s="41" t="str">
        <f>'2-Arquitectura'!B15</f>
        <v>Falten objectius per indicar</v>
      </c>
    </row>
    <row r="14" spans="2:4" x14ac:dyDescent="0.3">
      <c r="B14" s="29"/>
      <c r="C14" s="55" t="s">
        <v>5</v>
      </c>
      <c r="D14" s="41" t="str">
        <f>'3-Codi font'!B14</f>
        <v>Falten objectius per indicar</v>
      </c>
    </row>
    <row r="15" spans="2:4" x14ac:dyDescent="0.3">
      <c r="B15" s="29"/>
      <c r="C15" s="55" t="s">
        <v>6</v>
      </c>
      <c r="D15" s="41" t="str">
        <f>'4-Software de tercers'!B10</f>
        <v>Falten objectius per indicar</v>
      </c>
    </row>
    <row r="16" spans="2:4" x14ac:dyDescent="0.3">
      <c r="B16" s="29"/>
      <c r="C16" s="55" t="s">
        <v>7</v>
      </c>
      <c r="D16" s="41" t="str">
        <f>'5-Criptografia'!B8</f>
        <v>Falten objectius per indicar</v>
      </c>
    </row>
    <row r="17" spans="2:4" x14ac:dyDescent="0.3">
      <c r="B17" s="29"/>
      <c r="C17" s="55" t="s">
        <v>8</v>
      </c>
      <c r="D17" s="41" t="str">
        <f>'6-Autenticació'!B11</f>
        <v>Falten objectius per indicar</v>
      </c>
    </row>
    <row r="18" spans="2:4" x14ac:dyDescent="0.3">
      <c r="B18" s="29"/>
      <c r="C18" s="55" t="s">
        <v>224</v>
      </c>
      <c r="D18" s="41" t="str">
        <f>'7-Emmagatzematge'!B21</f>
        <v>Falten objectius per indicar</v>
      </c>
    </row>
    <row r="19" spans="2:4" x14ac:dyDescent="0.3">
      <c r="B19" s="29"/>
      <c r="C19" s="55" t="s">
        <v>270</v>
      </c>
      <c r="D19" s="41" t="str">
        <f>'8-Comunicacions de Xarxa'!B12</f>
        <v>Falten objectius per indicar</v>
      </c>
    </row>
    <row r="20" spans="2:4" x14ac:dyDescent="0.3">
      <c r="B20" s="29"/>
      <c r="C20" s="55" t="s">
        <v>271</v>
      </c>
      <c r="D20" s="41" t="str">
        <f>'9-Interaccions'!B16</f>
        <v>Falten objectius per indicar</v>
      </c>
    </row>
    <row r="21" spans="2:4" ht="15" thickBot="1" x14ac:dyDescent="0.35">
      <c r="B21" s="29"/>
      <c r="C21" s="55" t="s">
        <v>272</v>
      </c>
      <c r="D21" s="41" t="str">
        <f>'10-Resiliència'!B12</f>
        <v>Falten objectius per indicar</v>
      </c>
    </row>
    <row r="22" spans="2:4" ht="42.75" customHeight="1" thickBot="1" x14ac:dyDescent="0.35">
      <c r="B22" s="29"/>
      <c r="C22" s="39" t="s">
        <v>721</v>
      </c>
      <c r="D22" s="40" t="str">
        <f>IF((COUNTIF(D12:D21,"Falten objectius per indicar")&gt;=1),"Falten objectius per completar",IF((COUNTIF(D12:D21,"Alt")&gt;=1),"Alt",IF((COUNTIF(D12:D21,"Mitjà")&gt;=3),"Alt",IF((COUNTIF(D12:D21,"Mitjà")&gt;=1),"Mitjà","Baix"))))</f>
        <v>Falten objectius per completar</v>
      </c>
    </row>
    <row r="23" spans="2:4" ht="15" thickBot="1" x14ac:dyDescent="0.35">
      <c r="B23" s="29"/>
    </row>
    <row r="24" spans="2:4" ht="14.4" customHeight="1" x14ac:dyDescent="0.3">
      <c r="B24" s="29"/>
      <c r="C24" s="194" t="s">
        <v>716</v>
      </c>
      <c r="D24" s="195"/>
    </row>
    <row r="25" spans="2:4" x14ac:dyDescent="0.3">
      <c r="C25" s="196"/>
      <c r="D25" s="197"/>
    </row>
    <row r="26" spans="2:4" x14ac:dyDescent="0.3">
      <c r="C26" s="196"/>
      <c r="D26" s="197"/>
    </row>
    <row r="27" spans="2:4" x14ac:dyDescent="0.3">
      <c r="C27" s="196"/>
      <c r="D27" s="197"/>
    </row>
    <row r="28" spans="2:4" ht="15" thickBot="1" x14ac:dyDescent="0.35">
      <c r="C28" s="198"/>
      <c r="D28" s="199"/>
    </row>
  </sheetData>
  <sheetProtection sheet="1" objects="1" scenarios="1"/>
  <mergeCells count="9">
    <mergeCell ref="C24:D28"/>
    <mergeCell ref="C10:D10"/>
    <mergeCell ref="C2:D2"/>
    <mergeCell ref="C4:D4"/>
    <mergeCell ref="C5:D5"/>
    <mergeCell ref="C7:D7"/>
    <mergeCell ref="C8:D8"/>
    <mergeCell ref="C6:D6"/>
    <mergeCell ref="C3:D3"/>
  </mergeCells>
  <conditionalFormatting sqref="D12:D21">
    <cfRule type="containsText" priority="5" operator="containsText" text=" ">
      <formula>NOT(ISERROR(SEARCH(" ",D12)))</formula>
    </cfRule>
    <cfRule type="containsText" dxfId="53" priority="6" operator="containsText" text="Baix">
      <formula>NOT(ISERROR(SEARCH("Baix",D12)))</formula>
    </cfRule>
    <cfRule type="containsText" dxfId="52" priority="7" operator="containsText" text="Mitjà">
      <formula>NOT(ISERROR(SEARCH("Mitjà",D12)))</formula>
    </cfRule>
    <cfRule type="containsText" dxfId="51" priority="8" operator="containsText" text="Alt">
      <formula>NOT(ISERROR(SEARCH("Alt",D12)))</formula>
    </cfRule>
  </conditionalFormatting>
  <conditionalFormatting sqref="D22">
    <cfRule type="containsText" priority="1" operator="containsText" text=" ">
      <formula>NOT(ISERROR(SEARCH(" ",D22)))</formula>
    </cfRule>
    <cfRule type="containsText" dxfId="50" priority="2" operator="containsText" text="Baix">
      <formula>NOT(ISERROR(SEARCH("Baix",D22)))</formula>
    </cfRule>
    <cfRule type="containsText" dxfId="49" priority="3" operator="containsText" text="Mitjà">
      <formula>NOT(ISERROR(SEARCH("Mitjà",D22)))</formula>
    </cfRule>
    <cfRule type="containsText" dxfId="48" priority="4" operator="containsText" text="Alt">
      <formula>NOT(ISERROR(SEARCH("Alt",D22)))</formula>
    </cfRule>
  </conditionalFormatting>
  <pageMargins left="0.7" right="0.7" top="0.75" bottom="0.75" header="0.3" footer="0.3"/>
  <pageSetup paperSize="9"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zoomScale="85" zoomScaleNormal="85" workbookViewId="0">
      <selection activeCell="B4" sqref="B4"/>
    </sheetView>
  </sheetViews>
  <sheetFormatPr defaultColWidth="11.44140625" defaultRowHeight="14.4" x14ac:dyDescent="0.3"/>
  <cols>
    <col min="1" max="1" width="18.6640625" style="19" customWidth="1"/>
    <col min="2" max="2" width="77.44140625" style="19" bestFit="1" customWidth="1"/>
    <col min="3" max="3" width="14.88671875" style="29" customWidth="1"/>
    <col min="4" max="4" width="50.5546875" style="29" bestFit="1" customWidth="1"/>
    <col min="5" max="5" width="73.6640625" style="29" customWidth="1"/>
    <col min="6" max="16384" width="11.44140625" style="29"/>
  </cols>
  <sheetData>
    <row r="1" spans="1:5" ht="51" customHeight="1" thickBot="1" x14ac:dyDescent="0.35">
      <c r="A1" s="42" t="s">
        <v>223</v>
      </c>
      <c r="B1" s="43" t="s">
        <v>251</v>
      </c>
      <c r="C1" s="43" t="s">
        <v>249</v>
      </c>
      <c r="D1" s="44" t="s">
        <v>250</v>
      </c>
      <c r="E1" s="44" t="s">
        <v>284</v>
      </c>
    </row>
    <row r="2" spans="1:5" ht="67.5" customHeight="1" x14ac:dyDescent="0.3">
      <c r="A2" s="19" t="s">
        <v>237</v>
      </c>
      <c r="B2" s="21" t="s">
        <v>247</v>
      </c>
      <c r="C2" s="29" t="b">
        <f>IF(AND(Taula5[[#This Row],[Compleix]]="Sí",'3-Codi font'!C9="Sí",'3-Codi font'!C10="Sí",'6-Autenticació'!C4="Sí"),TRUE,FALSE)</f>
        <v>0</v>
      </c>
      <c r="D2" s="21" t="s">
        <v>228</v>
      </c>
      <c r="E2" s="36" t="s">
        <v>281</v>
      </c>
    </row>
    <row r="3" spans="1:5" ht="85.5" customHeight="1" x14ac:dyDescent="0.3">
      <c r="A3" s="19" t="s">
        <v>238</v>
      </c>
      <c r="B3" s="21" t="s">
        <v>225</v>
      </c>
      <c r="C3" s="29" t="b">
        <f>IF('6-Autenticació'!B11="Baix",TRUE,FALSE)</f>
        <v>0</v>
      </c>
      <c r="D3" s="21" t="s">
        <v>229</v>
      </c>
      <c r="E3" s="36" t="s">
        <v>282</v>
      </c>
    </row>
    <row r="4" spans="1:5" ht="113.25" customHeight="1" x14ac:dyDescent="0.3">
      <c r="A4" s="19" t="s">
        <v>239</v>
      </c>
      <c r="B4" s="21" t="s">
        <v>226</v>
      </c>
      <c r="C4" s="29" t="b">
        <f>IF(AND('9-Interaccions'!C5="Sí",'9-Interaccions'!C7="Sí",'9-Interaccions'!C8="Sí",'9-Interaccions'!C12="Sí",'7-Emmagatzematge'!B21="Baix",'8-Comunicacions de Xarxa'!B12="Baix",'2-Arquitectura'!C10="Sí"),TRUE,FALSE)</f>
        <v>0</v>
      </c>
      <c r="D4" s="21" t="s">
        <v>267</v>
      </c>
      <c r="E4" s="36" t="s">
        <v>283</v>
      </c>
    </row>
    <row r="5" spans="1:5" ht="79.5" customHeight="1" x14ac:dyDescent="0.3">
      <c r="A5" s="19" t="s">
        <v>240</v>
      </c>
      <c r="B5" s="21" t="s">
        <v>230</v>
      </c>
      <c r="C5" s="29" t="b">
        <f>IF('10-Resiliència'!C11="Sí",TRUE,FALSE)</f>
        <v>0</v>
      </c>
      <c r="D5" s="45" t="s">
        <v>234</v>
      </c>
      <c r="E5" s="36" t="s">
        <v>233</v>
      </c>
    </row>
    <row r="6" spans="1:5" ht="67.5" customHeight="1" x14ac:dyDescent="0.3">
      <c r="A6" s="19" t="s">
        <v>241</v>
      </c>
      <c r="B6" s="21" t="s">
        <v>248</v>
      </c>
      <c r="C6" s="29" t="b">
        <f>IF(AND('6-Autenticació'!C2="Sí",'6-Autenticació'!C4="Sí",'6-Autenticació'!C8="Sí"),TRUE,FALSE)</f>
        <v>0</v>
      </c>
      <c r="D6" s="21" t="s">
        <v>236</v>
      </c>
      <c r="E6" s="36" t="s">
        <v>285</v>
      </c>
    </row>
    <row r="7" spans="1:5" ht="74.25" customHeight="1" x14ac:dyDescent="0.3">
      <c r="A7" s="19" t="s">
        <v>242</v>
      </c>
      <c r="B7" s="21" t="s">
        <v>252</v>
      </c>
      <c r="C7" s="29" t="b">
        <f>IF(AND('2-Arquitectura'!B15="Baix",'4-Software de tercers'!C4="Sí"),TRUE,FALSE)</f>
        <v>0</v>
      </c>
      <c r="D7" s="45" t="s">
        <v>253</v>
      </c>
      <c r="E7" s="36" t="s">
        <v>286</v>
      </c>
    </row>
    <row r="8" spans="1:5" ht="90.75" customHeight="1" x14ac:dyDescent="0.3">
      <c r="A8" s="19" t="s">
        <v>243</v>
      </c>
      <c r="B8" s="21" t="s">
        <v>263</v>
      </c>
      <c r="C8" s="29" t="b">
        <f>IF(AND(Taula5[[#This Row],[Compleix]]="Sí",'3-Codi font'!C9="Sí",'6-Autenticació'!C9="Sí"),TRUE,FALSE)</f>
        <v>0</v>
      </c>
      <c r="D8" s="45" t="s">
        <v>265</v>
      </c>
      <c r="E8" s="36" t="s">
        <v>290</v>
      </c>
    </row>
    <row r="9" spans="1:5" ht="168" customHeight="1" x14ac:dyDescent="0.3">
      <c r="A9" s="19" t="s">
        <v>244</v>
      </c>
      <c r="B9" s="21" t="s">
        <v>261</v>
      </c>
      <c r="C9" s="29" t="b">
        <f>IF('3-Codi font'!B14="Baix",TRUE,FALSE)</f>
        <v>0</v>
      </c>
      <c r="D9" s="45" t="s">
        <v>262</v>
      </c>
      <c r="E9" s="36" t="s">
        <v>287</v>
      </c>
    </row>
    <row r="10" spans="1:5" ht="100.95" customHeight="1" x14ac:dyDescent="0.3">
      <c r="A10" s="19" t="s">
        <v>245</v>
      </c>
      <c r="B10" s="21" t="s">
        <v>258</v>
      </c>
      <c r="C10" s="29" t="b">
        <f>IF((Taula6[[#This Row],[Descripció]]="Baix"),TRUE,FALSE)</f>
        <v>0</v>
      </c>
      <c r="D10" s="45" t="s">
        <v>260</v>
      </c>
      <c r="E10" s="36" t="s">
        <v>288</v>
      </c>
    </row>
    <row r="11" spans="1:5" ht="83.25" customHeight="1" thickBot="1" x14ac:dyDescent="0.35">
      <c r="A11" s="19" t="s">
        <v>246</v>
      </c>
      <c r="B11" s="21" t="s">
        <v>254</v>
      </c>
      <c r="C11" s="29" t="b">
        <f>IF(AND('1-Propòsit'!C7="Sí",Taula3[[#This Row],[Compleix]]="Sí",'8-Comunicacions de Xarxa'!C10="Sí",Taula11[[#This Row],[Compleix]]="Sí"),TRUE,FALSE)</f>
        <v>0</v>
      </c>
      <c r="D11" s="45" t="s">
        <v>256</v>
      </c>
      <c r="E11" s="36" t="s">
        <v>289</v>
      </c>
    </row>
    <row r="12" spans="1:5" ht="61.5" customHeight="1" thickBot="1" x14ac:dyDescent="0.35">
      <c r="A12" s="46" t="s">
        <v>257</v>
      </c>
      <c r="B12" s="38" t="str">
        <f>IF((COUNTIF(C2:C11,"FALS")&gt;=5),"Alt",IF((COUNTIF(C2:C11,"FALS")&gt;=1),"Mitjà",IF((COUNTIF(C2:C11,"FALS")=0),"Baix")))</f>
        <v>Alt</v>
      </c>
      <c r="C12" s="47"/>
      <c r="D12" s="48"/>
      <c r="E12" s="37"/>
    </row>
  </sheetData>
  <sheetProtection sheet="1" objects="1" scenarios="1"/>
  <conditionalFormatting sqref="C2:C12">
    <cfRule type="containsText" dxfId="41" priority="7" operator="containsText" text="FALS">
      <formula>NOT(ISERROR(SEARCH("FALS",C2)))</formula>
    </cfRule>
    <cfRule type="cellIs" dxfId="40" priority="8" operator="equal">
      <formula>TRUE</formula>
    </cfRule>
  </conditionalFormatting>
  <conditionalFormatting sqref="B12">
    <cfRule type="containsText" priority="3" operator="containsText" text=" ">
      <formula>NOT(ISERROR(SEARCH(" ",B12)))</formula>
    </cfRule>
    <cfRule type="containsText" dxfId="39" priority="4" operator="containsText" text="Baix">
      <formula>NOT(ISERROR(SEARCH("Baix",B12)))</formula>
    </cfRule>
    <cfRule type="containsText" dxfId="38" priority="5" operator="containsText" text="Mitjà">
      <formula>NOT(ISERROR(SEARCH("Mitjà",B12)))</formula>
    </cfRule>
    <cfRule type="containsText" dxfId="37" priority="6" operator="containsText" text="Alt">
      <formula>NOT(ISERROR(SEARCH("Alt",B12)))</formula>
    </cfRule>
  </conditionalFormatting>
  <conditionalFormatting sqref="E5">
    <cfRule type="expression" dxfId="36" priority="1">
      <formula>OR($C5="Sí",$C5="No aplica")</formula>
    </cfRule>
  </conditionalFormatting>
  <pageMargins left="0.7" right="0.7" top="0.75" bottom="0.75" header="0.3" footer="0.3"/>
  <pageSetup paperSize="9"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workbookViewId="0">
      <selection activeCell="B2" sqref="B2"/>
    </sheetView>
  </sheetViews>
  <sheetFormatPr defaultRowHeight="14.4" x14ac:dyDescent="0.3"/>
  <cols>
    <col min="1" max="1" width="46.6640625" customWidth="1"/>
    <col min="2" max="2" width="150.88671875" customWidth="1"/>
  </cols>
  <sheetData>
    <row r="1" spans="1:2" ht="48.6" customHeight="1" x14ac:dyDescent="0.3">
      <c r="A1" s="116" t="s">
        <v>659</v>
      </c>
      <c r="B1" s="102" t="s">
        <v>658</v>
      </c>
    </row>
    <row r="2" spans="1:2" ht="64.2" customHeight="1" x14ac:dyDescent="0.3">
      <c r="A2" s="6" t="s">
        <v>602</v>
      </c>
      <c r="B2" s="7" t="s">
        <v>615</v>
      </c>
    </row>
    <row r="3" spans="1:2" ht="60.75" customHeight="1" x14ac:dyDescent="0.3">
      <c r="A3" s="6" t="s">
        <v>621</v>
      </c>
      <c r="B3" s="7" t="s">
        <v>711</v>
      </c>
    </row>
    <row r="4" spans="1:2" ht="51.6" customHeight="1" x14ac:dyDescent="0.3">
      <c r="A4" s="107" t="s">
        <v>622</v>
      </c>
      <c r="B4" s="7" t="s">
        <v>654</v>
      </c>
    </row>
    <row r="5" spans="1:2" ht="68.400000000000006" customHeight="1" x14ac:dyDescent="0.3">
      <c r="A5" s="6" t="s">
        <v>623</v>
      </c>
      <c r="B5" s="7" t="s">
        <v>712</v>
      </c>
    </row>
    <row r="6" spans="1:2" ht="43.95" customHeight="1" x14ac:dyDescent="0.3">
      <c r="A6" s="115" t="s">
        <v>655</v>
      </c>
      <c r="B6" s="113" t="s">
        <v>610</v>
      </c>
    </row>
    <row r="7" spans="1:2" ht="83.4" customHeight="1" x14ac:dyDescent="0.3">
      <c r="A7" s="105" t="s">
        <v>603</v>
      </c>
      <c r="B7" s="104" t="s">
        <v>604</v>
      </c>
    </row>
    <row r="8" spans="1:2" ht="60.6" customHeight="1" x14ac:dyDescent="0.3">
      <c r="A8" s="105" t="s">
        <v>605</v>
      </c>
      <c r="B8" s="104" t="s">
        <v>611</v>
      </c>
    </row>
    <row r="9" spans="1:2" ht="28.8" x14ac:dyDescent="0.3">
      <c r="A9" s="105" t="s">
        <v>606</v>
      </c>
      <c r="B9" s="104" t="s">
        <v>612</v>
      </c>
    </row>
    <row r="10" spans="1:2" ht="36.6" customHeight="1" x14ac:dyDescent="0.3">
      <c r="A10" s="105" t="s">
        <v>609</v>
      </c>
      <c r="B10" s="104" t="s">
        <v>613</v>
      </c>
    </row>
    <row r="11" spans="1:2" ht="28.8" x14ac:dyDescent="0.3">
      <c r="A11" s="105" t="s">
        <v>607</v>
      </c>
      <c r="B11" s="104" t="s">
        <v>614</v>
      </c>
    </row>
    <row r="12" spans="1:2" ht="43.2" x14ac:dyDescent="0.3">
      <c r="A12" s="105" t="s">
        <v>608</v>
      </c>
      <c r="B12" s="104" t="s">
        <v>616</v>
      </c>
    </row>
    <row r="13" spans="1:2" ht="66.599999999999994" customHeight="1" x14ac:dyDescent="0.3">
      <c r="A13" s="106" t="s">
        <v>617</v>
      </c>
      <c r="B13" s="7"/>
    </row>
    <row r="14" spans="1:2" ht="86.4" x14ac:dyDescent="0.3">
      <c r="A14" s="6" t="s">
        <v>618</v>
      </c>
      <c r="B14" s="7" t="s">
        <v>619</v>
      </c>
    </row>
    <row r="15" spans="1:2" ht="57.6" x14ac:dyDescent="0.3">
      <c r="A15" s="6" t="s">
        <v>620</v>
      </c>
      <c r="B15" s="7" t="s">
        <v>624</v>
      </c>
    </row>
    <row r="16" spans="1:2" ht="70.95" customHeight="1" x14ac:dyDescent="0.3">
      <c r="A16" s="6" t="s">
        <v>625</v>
      </c>
      <c r="B16" s="7" t="s">
        <v>626</v>
      </c>
    </row>
    <row r="17" spans="1:2" ht="84.6" customHeight="1" x14ac:dyDescent="0.3">
      <c r="A17" s="6" t="s">
        <v>627</v>
      </c>
      <c r="B17" s="7" t="s">
        <v>628</v>
      </c>
    </row>
    <row r="18" spans="1:2" ht="63" customHeight="1" x14ac:dyDescent="0.3">
      <c r="A18" s="6" t="s">
        <v>629</v>
      </c>
      <c r="B18" s="7" t="s">
        <v>710</v>
      </c>
    </row>
    <row r="19" spans="1:2" ht="53.4" customHeight="1" x14ac:dyDescent="0.3">
      <c r="A19" s="6" t="s">
        <v>630</v>
      </c>
      <c r="B19" s="7" t="s">
        <v>631</v>
      </c>
    </row>
    <row r="20" spans="1:2" ht="43.2" x14ac:dyDescent="0.3">
      <c r="A20" s="6" t="s">
        <v>632</v>
      </c>
      <c r="B20" s="7" t="s">
        <v>633</v>
      </c>
    </row>
    <row r="21" spans="1:2" x14ac:dyDescent="0.3">
      <c r="A21" s="101"/>
      <c r="B21" s="7"/>
    </row>
    <row r="22" spans="1:2" ht="75" customHeight="1" x14ac:dyDescent="0.3">
      <c r="A22" s="110" t="s">
        <v>635</v>
      </c>
      <c r="B22" s="109" t="s">
        <v>634</v>
      </c>
    </row>
    <row r="23" spans="1:2" ht="75" customHeight="1" x14ac:dyDescent="0.3">
      <c r="A23" s="109" t="s">
        <v>637</v>
      </c>
      <c r="B23" s="108" t="s">
        <v>636</v>
      </c>
    </row>
    <row r="24" spans="1:2" ht="54.6" customHeight="1" x14ac:dyDescent="0.3">
      <c r="A24" s="111" t="s">
        <v>639</v>
      </c>
      <c r="B24" s="108" t="s">
        <v>638</v>
      </c>
    </row>
    <row r="25" spans="1:2" ht="69" customHeight="1" x14ac:dyDescent="0.3">
      <c r="A25" s="109" t="s">
        <v>650</v>
      </c>
      <c r="B25" s="114" t="s">
        <v>651</v>
      </c>
    </row>
    <row r="26" spans="1:2" ht="84.6" customHeight="1" x14ac:dyDescent="0.3">
      <c r="A26" s="112" t="s">
        <v>645</v>
      </c>
      <c r="B26" s="114" t="s">
        <v>642</v>
      </c>
    </row>
    <row r="27" spans="1:2" ht="60" customHeight="1" x14ac:dyDescent="0.3">
      <c r="A27" s="109" t="s">
        <v>646</v>
      </c>
      <c r="B27" s="108" t="s">
        <v>640</v>
      </c>
    </row>
    <row r="28" spans="1:2" ht="75.599999999999994" customHeight="1" x14ac:dyDescent="0.3">
      <c r="A28" s="109" t="s">
        <v>647</v>
      </c>
      <c r="B28" s="108" t="s">
        <v>641</v>
      </c>
    </row>
    <row r="29" spans="1:2" ht="55.2" customHeight="1" x14ac:dyDescent="0.3">
      <c r="A29" s="109" t="s">
        <v>648</v>
      </c>
      <c r="B29" s="114" t="s">
        <v>643</v>
      </c>
    </row>
    <row r="30" spans="1:2" ht="58.2" customHeight="1" x14ac:dyDescent="0.3">
      <c r="A30" s="109" t="s">
        <v>649</v>
      </c>
      <c r="B30" s="114" t="s">
        <v>644</v>
      </c>
    </row>
    <row r="31" spans="1:2" x14ac:dyDescent="0.3">
      <c r="A31" s="103"/>
      <c r="B31" s="7"/>
    </row>
    <row r="32" spans="1:2" x14ac:dyDescent="0.3">
      <c r="A32" s="206" t="s">
        <v>652</v>
      </c>
      <c r="B32" s="206"/>
    </row>
    <row r="33" spans="1:2" x14ac:dyDescent="0.3">
      <c r="A33" s="207" t="s">
        <v>653</v>
      </c>
      <c r="B33" s="207"/>
    </row>
    <row r="34" spans="1:2" x14ac:dyDescent="0.3">
      <c r="A34" s="103"/>
      <c r="B34" s="7"/>
    </row>
    <row r="35" spans="1:2" x14ac:dyDescent="0.3">
      <c r="A35" s="103"/>
      <c r="B35" s="7"/>
    </row>
    <row r="36" spans="1:2" x14ac:dyDescent="0.3">
      <c r="A36" s="103"/>
      <c r="B36" s="7"/>
    </row>
    <row r="37" spans="1:2" x14ac:dyDescent="0.3">
      <c r="A37" s="103"/>
      <c r="B37" s="7"/>
    </row>
    <row r="38" spans="1:2" x14ac:dyDescent="0.3">
      <c r="A38" s="103"/>
      <c r="B38" s="7"/>
    </row>
  </sheetData>
  <sheetProtection sheet="1" objects="1" scenarios="1"/>
  <mergeCells count="2">
    <mergeCell ref="A32:B32"/>
    <mergeCell ref="A33:B33"/>
  </mergeCells>
  <hyperlinks>
    <hyperlink ref="A33" r:id="rId1"/>
  </hyperlinks>
  <pageMargins left="0.7" right="0.7" top="0.75" bottom="0.75" header="0.3" footer="0.3"/>
  <pageSetup paperSize="9" orientation="portrait"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7"/>
  <sheetViews>
    <sheetView workbookViewId="0">
      <selection activeCell="B10" sqref="B10"/>
    </sheetView>
  </sheetViews>
  <sheetFormatPr defaultRowHeight="14.4" x14ac:dyDescent="0.3"/>
  <cols>
    <col min="1" max="1" width="10.5546875" bestFit="1" customWidth="1"/>
    <col min="2" max="2" width="51.6640625" bestFit="1" customWidth="1"/>
    <col min="3" max="3" width="13.33203125" bestFit="1" customWidth="1"/>
  </cols>
  <sheetData>
    <row r="1" spans="1:3" x14ac:dyDescent="0.3">
      <c r="A1" t="s">
        <v>476</v>
      </c>
      <c r="B1" t="s">
        <v>477</v>
      </c>
      <c r="C1" t="s">
        <v>478</v>
      </c>
    </row>
    <row r="2" spans="1:3" x14ac:dyDescent="0.3">
      <c r="A2" s="66" t="s">
        <v>391</v>
      </c>
      <c r="B2" s="67" t="s">
        <v>299</v>
      </c>
      <c r="C2" s="65" t="str">
        <f>HYPERLINK(Taula15[[#This Row],[Enllaç]],Taula15[[#This Row],[Nom]])</f>
        <v>[org]</v>
      </c>
    </row>
    <row r="3" spans="1:3" x14ac:dyDescent="0.3">
      <c r="A3" s="68" t="s">
        <v>392</v>
      </c>
      <c r="B3" s="69" t="s">
        <v>300</v>
      </c>
      <c r="C3" s="65" t="str">
        <f>HYPERLINK(Taula15[[#This Row],[Enllaç]],Taula15[[#This Row],[Nom]])</f>
        <v>[org.1]</v>
      </c>
    </row>
    <row r="4" spans="1:3" x14ac:dyDescent="0.3">
      <c r="A4" s="66" t="s">
        <v>291</v>
      </c>
      <c r="B4" s="67" t="s">
        <v>301</v>
      </c>
      <c r="C4" s="65" t="str">
        <f>HYPERLINK(Taula15[[#This Row],[Enllaç]],Taula15[[#This Row],[Nom]])</f>
        <v>[org.2]</v>
      </c>
    </row>
    <row r="5" spans="1:3" x14ac:dyDescent="0.3">
      <c r="A5" s="68" t="s">
        <v>296</v>
      </c>
      <c r="B5" s="69" t="s">
        <v>302</v>
      </c>
      <c r="C5" s="65" t="str">
        <f>HYPERLINK(Taula15[[#This Row],[Enllaç]],Taula15[[#This Row],[Nom]])</f>
        <v>[org.3]</v>
      </c>
    </row>
    <row r="6" spans="1:3" x14ac:dyDescent="0.3">
      <c r="A6" s="66" t="s">
        <v>393</v>
      </c>
      <c r="B6" s="67" t="s">
        <v>303</v>
      </c>
      <c r="C6" s="65" t="str">
        <f>HYPERLINK(Taula15[[#This Row],[Enllaç]],Taula15[[#This Row],[Nom]])</f>
        <v>[org.4]</v>
      </c>
    </row>
    <row r="7" spans="1:3" x14ac:dyDescent="0.3">
      <c r="A7" s="68" t="s">
        <v>394</v>
      </c>
      <c r="B7" s="69" t="s">
        <v>304</v>
      </c>
      <c r="C7" s="65" t="str">
        <f>HYPERLINK(Taula15[[#This Row],[Enllaç]],Taula15[[#This Row],[Nom]])</f>
        <v>[op]</v>
      </c>
    </row>
    <row r="8" spans="1:3" x14ac:dyDescent="0.3">
      <c r="A8" s="66" t="s">
        <v>395</v>
      </c>
      <c r="B8" s="67" t="s">
        <v>305</v>
      </c>
      <c r="C8" s="65" t="str">
        <f>HYPERLINK(Taula15[[#This Row],[Enllaç]],Taula15[[#This Row],[Nom]])</f>
        <v>[op.pl]</v>
      </c>
    </row>
    <row r="9" spans="1:3" x14ac:dyDescent="0.3">
      <c r="A9" s="68" t="s">
        <v>396</v>
      </c>
      <c r="B9" s="69" t="s">
        <v>306</v>
      </c>
      <c r="C9" s="65" t="str">
        <f>HYPERLINK(Taula15[[#This Row],[Enllaç]],Taula15[[#This Row],[Nom]])</f>
        <v>[op.pl.1]</v>
      </c>
    </row>
    <row r="10" spans="1:3" x14ac:dyDescent="0.3">
      <c r="A10" s="66" t="s">
        <v>295</v>
      </c>
      <c r="B10" s="67" t="s">
        <v>307</v>
      </c>
      <c r="C10" s="65" t="str">
        <f>HYPERLINK(Taula15[[#This Row],[Enllaç]],Taula15[[#This Row],[Nom]])</f>
        <v>[op.pl.2]</v>
      </c>
    </row>
    <row r="11" spans="1:3" x14ac:dyDescent="0.3">
      <c r="A11" s="68" t="s">
        <v>397</v>
      </c>
      <c r="B11" s="69" t="s">
        <v>308</v>
      </c>
      <c r="C11" s="65" t="str">
        <f>HYPERLINK(Taula15[[#This Row],[Enllaç]],Taula15[[#This Row],[Nom]])</f>
        <v>[op.pl.3]</v>
      </c>
    </row>
    <row r="12" spans="1:3" x14ac:dyDescent="0.3">
      <c r="A12" s="66" t="s">
        <v>398</v>
      </c>
      <c r="B12" s="67" t="s">
        <v>309</v>
      </c>
      <c r="C12" s="65" t="str">
        <f>HYPERLINK(Taula15[[#This Row],[Enllaç]],Taula15[[#This Row],[Nom]])</f>
        <v>[op.pl.4]</v>
      </c>
    </row>
    <row r="13" spans="1:3" x14ac:dyDescent="0.3">
      <c r="A13" s="68" t="s">
        <v>399</v>
      </c>
      <c r="B13" s="69" t="s">
        <v>310</v>
      </c>
      <c r="C13" s="65" t="str">
        <f>HYPERLINK(Taula15[[#This Row],[Enllaç]],Taula15[[#This Row],[Nom]])</f>
        <v>[op.pl.5]</v>
      </c>
    </row>
    <row r="14" spans="1:3" x14ac:dyDescent="0.3">
      <c r="A14" s="66" t="s">
        <v>400</v>
      </c>
      <c r="B14" s="67" t="s">
        <v>311</v>
      </c>
      <c r="C14" s="65" t="str">
        <f>HYPERLINK(Taula15[[#This Row],[Enllaç]],Taula15[[#This Row],[Nom]])</f>
        <v>[op.acc]</v>
      </c>
    </row>
    <row r="15" spans="1:3" x14ac:dyDescent="0.3">
      <c r="A15" s="68" t="s">
        <v>401</v>
      </c>
      <c r="B15" s="69" t="s">
        <v>312</v>
      </c>
      <c r="C15" s="65" t="str">
        <f>HYPERLINK(Taula15[[#This Row],[Enllaç]],Taula15[[#This Row],[Nom]])</f>
        <v>[op.acc.1]</v>
      </c>
    </row>
    <row r="16" spans="1:3" x14ac:dyDescent="0.3">
      <c r="A16" s="66" t="s">
        <v>402</v>
      </c>
      <c r="B16" s="67" t="s">
        <v>313</v>
      </c>
      <c r="C16" s="65" t="str">
        <f>HYPERLINK(Taula15[[#This Row],[Enllaç]],Taula15[[#This Row],[Nom]])</f>
        <v>[op.acc.2]</v>
      </c>
    </row>
    <row r="17" spans="1:3" x14ac:dyDescent="0.3">
      <c r="A17" s="68" t="s">
        <v>292</v>
      </c>
      <c r="B17" s="69" t="s">
        <v>314</v>
      </c>
      <c r="C17" s="65" t="str">
        <f>HYPERLINK(Taula15[[#This Row],[Enllaç]],Taula15[[#This Row],[Nom]])</f>
        <v>[op.acc.3]</v>
      </c>
    </row>
    <row r="18" spans="1:3" x14ac:dyDescent="0.3">
      <c r="A18" s="66" t="s">
        <v>403</v>
      </c>
      <c r="B18" s="67" t="s">
        <v>315</v>
      </c>
      <c r="C18" s="65" t="str">
        <f>HYPERLINK(Taula15[[#This Row],[Enllaç]],Taula15[[#This Row],[Nom]])</f>
        <v>[op.acc.4]</v>
      </c>
    </row>
    <row r="19" spans="1:3" x14ac:dyDescent="0.3">
      <c r="A19" s="68" t="s">
        <v>404</v>
      </c>
      <c r="B19" s="69" t="s">
        <v>316</v>
      </c>
      <c r="C19" s="65" t="str">
        <f>HYPERLINK(Taula15[[#This Row],[Enllaç]],Taula15[[#This Row],[Nom]])</f>
        <v>[op.acc.5]</v>
      </c>
    </row>
    <row r="20" spans="1:3" x14ac:dyDescent="0.3">
      <c r="A20" s="66" t="s">
        <v>405</v>
      </c>
      <c r="B20" s="67" t="s">
        <v>317</v>
      </c>
      <c r="C20" s="65" t="str">
        <f>HYPERLINK(Taula15[[#This Row],[Enllaç]],Taula15[[#This Row],[Nom]])</f>
        <v>[op.acc.6]</v>
      </c>
    </row>
    <row r="21" spans="1:3" x14ac:dyDescent="0.3">
      <c r="A21" s="68" t="s">
        <v>406</v>
      </c>
      <c r="B21" s="69" t="s">
        <v>318</v>
      </c>
      <c r="C21" s="65" t="str">
        <f>HYPERLINK(Taula15[[#This Row],[Enllaç]],Taula15[[#This Row],[Nom]])</f>
        <v>[op.acc.7]</v>
      </c>
    </row>
    <row r="22" spans="1:3" x14ac:dyDescent="0.3">
      <c r="A22" s="66" t="s">
        <v>407</v>
      </c>
      <c r="B22" s="67" t="s">
        <v>319</v>
      </c>
      <c r="C22" s="65" t="str">
        <f>HYPERLINK(Taula15[[#This Row],[Enllaç]],Taula15[[#This Row],[Nom]])</f>
        <v>[op.exp]</v>
      </c>
    </row>
    <row r="23" spans="1:3" x14ac:dyDescent="0.3">
      <c r="A23" s="68" t="s">
        <v>408</v>
      </c>
      <c r="B23" s="69" t="s">
        <v>320</v>
      </c>
      <c r="C23" s="65" t="str">
        <f>HYPERLINK(Taula15[[#This Row],[Enllaç]],Taula15[[#This Row],[Nom]])</f>
        <v>[op.exp.1]</v>
      </c>
    </row>
    <row r="24" spans="1:3" x14ac:dyDescent="0.3">
      <c r="A24" s="66" t="s">
        <v>409</v>
      </c>
      <c r="B24" s="67" t="s">
        <v>321</v>
      </c>
      <c r="C24" s="65" t="str">
        <f>HYPERLINK(Taula15[[#This Row],[Enllaç]],Taula15[[#This Row],[Nom]])</f>
        <v>[op.exp.2]</v>
      </c>
    </row>
    <row r="25" spans="1:3" x14ac:dyDescent="0.3">
      <c r="A25" s="68" t="s">
        <v>410</v>
      </c>
      <c r="B25" s="69" t="s">
        <v>322</v>
      </c>
      <c r="C25" s="65" t="str">
        <f>HYPERLINK(Taula15[[#This Row],[Enllaç]],Taula15[[#This Row],[Nom]])</f>
        <v>[op.exp.3]</v>
      </c>
    </row>
    <row r="26" spans="1:3" x14ac:dyDescent="0.3">
      <c r="A26" s="66" t="s">
        <v>411</v>
      </c>
      <c r="B26" s="67" t="s">
        <v>323</v>
      </c>
      <c r="C26" s="65" t="str">
        <f>HYPERLINK(Taula15[[#This Row],[Enllaç]],Taula15[[#This Row],[Nom]])</f>
        <v>[op.exp.4]</v>
      </c>
    </row>
    <row r="27" spans="1:3" x14ac:dyDescent="0.3">
      <c r="A27" s="68" t="s">
        <v>412</v>
      </c>
      <c r="B27" s="69" t="s">
        <v>324</v>
      </c>
      <c r="C27" s="65" t="str">
        <f>HYPERLINK(Taula15[[#This Row],[Enllaç]],Taula15[[#This Row],[Nom]])</f>
        <v>[op.exp.5]</v>
      </c>
    </row>
    <row r="28" spans="1:3" x14ac:dyDescent="0.3">
      <c r="A28" s="66" t="s">
        <v>413</v>
      </c>
      <c r="B28" s="67" t="s">
        <v>325</v>
      </c>
      <c r="C28" s="65" t="str">
        <f>HYPERLINK(Taula15[[#This Row],[Enllaç]],Taula15[[#This Row],[Nom]])</f>
        <v>[op.exp.6]</v>
      </c>
    </row>
    <row r="29" spans="1:3" x14ac:dyDescent="0.3">
      <c r="A29" s="68" t="s">
        <v>414</v>
      </c>
      <c r="B29" s="69" t="s">
        <v>326</v>
      </c>
      <c r="C29" s="65" t="str">
        <f>HYPERLINK(Taula15[[#This Row],[Enllaç]],Taula15[[#This Row],[Nom]])</f>
        <v>[op.exp.7]</v>
      </c>
    </row>
    <row r="30" spans="1:3" x14ac:dyDescent="0.3">
      <c r="A30" s="66" t="s">
        <v>415</v>
      </c>
      <c r="B30" s="67" t="s">
        <v>327</v>
      </c>
      <c r="C30" s="65" t="str">
        <f>HYPERLINK(Taula15[[#This Row],[Enllaç]],Taula15[[#This Row],[Nom]])</f>
        <v>[op.exp.8]</v>
      </c>
    </row>
    <row r="31" spans="1:3" x14ac:dyDescent="0.3">
      <c r="A31" s="68" t="s">
        <v>416</v>
      </c>
      <c r="B31" s="69" t="s">
        <v>328</v>
      </c>
      <c r="C31" s="65" t="str">
        <f>HYPERLINK(Taula15[[#This Row],[Enllaç]],Taula15[[#This Row],[Nom]])</f>
        <v>[op.exp.9]</v>
      </c>
    </row>
    <row r="32" spans="1:3" x14ac:dyDescent="0.3">
      <c r="A32" s="66" t="s">
        <v>417</v>
      </c>
      <c r="B32" s="67" t="s">
        <v>329</v>
      </c>
      <c r="C32" s="65" t="str">
        <f>HYPERLINK(Taula15[[#This Row],[Enllaç]],Taula15[[#This Row],[Nom]])</f>
        <v>[op.exp.10]</v>
      </c>
    </row>
    <row r="33" spans="1:3" x14ac:dyDescent="0.3">
      <c r="A33" s="68" t="s">
        <v>418</v>
      </c>
      <c r="B33" s="69" t="s">
        <v>330</v>
      </c>
      <c r="C33" s="65" t="str">
        <f>HYPERLINK(Taula15[[#This Row],[Enllaç]],Taula15[[#This Row],[Nom]])</f>
        <v>[op.exp.11]</v>
      </c>
    </row>
    <row r="34" spans="1:3" x14ac:dyDescent="0.3">
      <c r="A34" s="66" t="s">
        <v>419</v>
      </c>
      <c r="B34" s="67" t="s">
        <v>331</v>
      </c>
      <c r="C34" s="65" t="str">
        <f>HYPERLINK(Taula15[[#This Row],[Enllaç]],Taula15[[#This Row],[Nom]])</f>
        <v>[op.ext]</v>
      </c>
    </row>
    <row r="35" spans="1:3" x14ac:dyDescent="0.3">
      <c r="A35" s="68" t="s">
        <v>420</v>
      </c>
      <c r="B35" s="69" t="s">
        <v>332</v>
      </c>
      <c r="C35" s="65" t="str">
        <f>HYPERLINK(Taula15[[#This Row],[Enllaç]],Taula15[[#This Row],[Nom]])</f>
        <v>[op.ext.1]</v>
      </c>
    </row>
    <row r="36" spans="1:3" x14ac:dyDescent="0.3">
      <c r="A36" s="66" t="s">
        <v>421</v>
      </c>
      <c r="B36" s="67" t="s">
        <v>333</v>
      </c>
      <c r="C36" s="65" t="str">
        <f>HYPERLINK(Taula15[[#This Row],[Enllaç]],Taula15[[#This Row],[Nom]])</f>
        <v>[op.ext.2]</v>
      </c>
    </row>
    <row r="37" spans="1:3" x14ac:dyDescent="0.3">
      <c r="A37" s="68" t="s">
        <v>422</v>
      </c>
      <c r="B37" s="69" t="s">
        <v>334</v>
      </c>
      <c r="C37" s="65" t="str">
        <f>HYPERLINK(Taula15[[#This Row],[Enllaç]],Taula15[[#This Row],[Nom]])</f>
        <v>[op.ext.9]</v>
      </c>
    </row>
    <row r="38" spans="1:3" x14ac:dyDescent="0.3">
      <c r="A38" s="66" t="s">
        <v>423</v>
      </c>
      <c r="B38" s="67" t="s">
        <v>335</v>
      </c>
      <c r="C38" s="65" t="str">
        <f>HYPERLINK(Taula15[[#This Row],[Enllaç]],Taula15[[#This Row],[Nom]])</f>
        <v>[op.cont]</v>
      </c>
    </row>
    <row r="39" spans="1:3" x14ac:dyDescent="0.3">
      <c r="A39" s="68" t="s">
        <v>424</v>
      </c>
      <c r="B39" s="69" t="s">
        <v>336</v>
      </c>
      <c r="C39" s="65" t="str">
        <f>HYPERLINK(Taula15[[#This Row],[Enllaç]],Taula15[[#This Row],[Nom]])</f>
        <v>[op.cont.1]</v>
      </c>
    </row>
    <row r="40" spans="1:3" x14ac:dyDescent="0.3">
      <c r="A40" s="66" t="s">
        <v>425</v>
      </c>
      <c r="B40" s="67" t="s">
        <v>337</v>
      </c>
      <c r="C40" s="65" t="str">
        <f>HYPERLINK(Taula15[[#This Row],[Enllaç]],Taula15[[#This Row],[Nom]])</f>
        <v>[op.cont.2]</v>
      </c>
    </row>
    <row r="41" spans="1:3" x14ac:dyDescent="0.3">
      <c r="A41" s="68" t="s">
        <v>426</v>
      </c>
      <c r="B41" s="69" t="s">
        <v>338</v>
      </c>
      <c r="C41" s="65" t="str">
        <f>HYPERLINK(Taula15[[#This Row],[Enllaç]],Taula15[[#This Row],[Nom]])</f>
        <v>[op.cont.3]</v>
      </c>
    </row>
    <row r="42" spans="1:3" x14ac:dyDescent="0.3">
      <c r="A42" s="66" t="s">
        <v>427</v>
      </c>
      <c r="B42" s="67" t="s">
        <v>339</v>
      </c>
      <c r="C42" s="65" t="str">
        <f>HYPERLINK(Taula15[[#This Row],[Enllaç]],Taula15[[#This Row],[Nom]])</f>
        <v>[op.mon]</v>
      </c>
    </row>
    <row r="43" spans="1:3" x14ac:dyDescent="0.3">
      <c r="A43" s="68" t="s">
        <v>428</v>
      </c>
      <c r="B43" s="69" t="s">
        <v>340</v>
      </c>
      <c r="C43" s="65" t="str">
        <f>HYPERLINK(Taula15[[#This Row],[Enllaç]],Taula15[[#This Row],[Nom]])</f>
        <v>[op.mon.1]</v>
      </c>
    </row>
    <row r="44" spans="1:3" x14ac:dyDescent="0.3">
      <c r="A44" s="66" t="s">
        <v>429</v>
      </c>
      <c r="B44" s="67" t="s">
        <v>341</v>
      </c>
      <c r="C44" s="65" t="str">
        <f>HYPERLINK(Taula15[[#This Row],[Enllaç]],Taula15[[#This Row],[Nom]])</f>
        <v>[op.mon.2]</v>
      </c>
    </row>
    <row r="45" spans="1:3" x14ac:dyDescent="0.3">
      <c r="A45" s="68" t="s">
        <v>430</v>
      </c>
      <c r="B45" s="69" t="s">
        <v>342</v>
      </c>
      <c r="C45" s="65" t="str">
        <f>HYPERLINK(Taula15[[#This Row],[Enllaç]],Taula15[[#This Row],[Nom]])</f>
        <v>[mp]</v>
      </c>
    </row>
    <row r="46" spans="1:3" x14ac:dyDescent="0.3">
      <c r="A46" s="66" t="s">
        <v>431</v>
      </c>
      <c r="B46" s="67" t="s">
        <v>343</v>
      </c>
      <c r="C46" s="65" t="str">
        <f>HYPERLINK(Taula15[[#This Row],[Enllaç]],Taula15[[#This Row],[Nom]])</f>
        <v>[mp.if]</v>
      </c>
    </row>
    <row r="47" spans="1:3" x14ac:dyDescent="0.3">
      <c r="A47" s="68" t="s">
        <v>432</v>
      </c>
      <c r="B47" s="69" t="s">
        <v>344</v>
      </c>
      <c r="C47" s="65" t="str">
        <f>HYPERLINK(Taula15[[#This Row],[Enllaç]],Taula15[[#This Row],[Nom]])</f>
        <v>[mp.if.1]</v>
      </c>
    </row>
    <row r="48" spans="1:3" x14ac:dyDescent="0.3">
      <c r="A48" s="66" t="s">
        <v>433</v>
      </c>
      <c r="B48" s="67" t="s">
        <v>345</v>
      </c>
      <c r="C48" s="65" t="str">
        <f>HYPERLINK(Taula15[[#This Row],[Enllaç]],Taula15[[#This Row],[Nom]])</f>
        <v>[mp.if.2]</v>
      </c>
    </row>
    <row r="49" spans="1:3" x14ac:dyDescent="0.3">
      <c r="A49" s="68" t="s">
        <v>434</v>
      </c>
      <c r="B49" s="69" t="s">
        <v>346</v>
      </c>
      <c r="C49" s="65" t="str">
        <f>HYPERLINK(Taula15[[#This Row],[Enllaç]],Taula15[[#This Row],[Nom]])</f>
        <v>[mp.if.3]</v>
      </c>
    </row>
    <row r="50" spans="1:3" x14ac:dyDescent="0.3">
      <c r="A50" s="66" t="s">
        <v>435</v>
      </c>
      <c r="B50" s="67" t="s">
        <v>347</v>
      </c>
      <c r="C50" s="65" t="str">
        <f>HYPERLINK(Taula15[[#This Row],[Enllaç]],Taula15[[#This Row],[Nom]])</f>
        <v>[mp.if.4]</v>
      </c>
    </row>
    <row r="51" spans="1:3" x14ac:dyDescent="0.3">
      <c r="A51" s="68" t="s">
        <v>436</v>
      </c>
      <c r="B51" s="69" t="s">
        <v>348</v>
      </c>
      <c r="C51" s="65" t="str">
        <f>HYPERLINK(Taula15[[#This Row],[Enllaç]],Taula15[[#This Row],[Nom]])</f>
        <v>[mp.if.5]</v>
      </c>
    </row>
    <row r="52" spans="1:3" x14ac:dyDescent="0.3">
      <c r="A52" s="66" t="s">
        <v>437</v>
      </c>
      <c r="B52" s="67" t="s">
        <v>349</v>
      </c>
      <c r="C52" s="65" t="str">
        <f>HYPERLINK(Taula15[[#This Row],[Enllaç]],Taula15[[#This Row],[Nom]])</f>
        <v>[mp.if.6]</v>
      </c>
    </row>
    <row r="53" spans="1:3" x14ac:dyDescent="0.3">
      <c r="A53" s="68" t="s">
        <v>438</v>
      </c>
      <c r="B53" s="69" t="s">
        <v>350</v>
      </c>
      <c r="C53" s="65" t="str">
        <f>HYPERLINK(Taula15[[#This Row],[Enllaç]],Taula15[[#This Row],[Nom]])</f>
        <v>[mp.if.7]</v>
      </c>
    </row>
    <row r="54" spans="1:3" x14ac:dyDescent="0.3">
      <c r="A54" s="66" t="s">
        <v>439</v>
      </c>
      <c r="B54" s="67" t="s">
        <v>351</v>
      </c>
      <c r="C54" s="65" t="str">
        <f>HYPERLINK(Taula15[[#This Row],[Enllaç]],Taula15[[#This Row],[Nom]])</f>
        <v>[mp.if.9]</v>
      </c>
    </row>
    <row r="55" spans="1:3" x14ac:dyDescent="0.3">
      <c r="A55" s="68" t="s">
        <v>440</v>
      </c>
      <c r="B55" s="69" t="s">
        <v>352</v>
      </c>
      <c r="C55" s="65" t="str">
        <f>HYPERLINK(Taula15[[#This Row],[Enllaç]],Taula15[[#This Row],[Nom]])</f>
        <v>[mp.per]</v>
      </c>
    </row>
    <row r="56" spans="1:3" x14ac:dyDescent="0.3">
      <c r="A56" s="66" t="s">
        <v>441</v>
      </c>
      <c r="B56" s="67" t="s">
        <v>353</v>
      </c>
      <c r="C56" s="65" t="str">
        <f>HYPERLINK(Taula15[[#This Row],[Enllaç]],Taula15[[#This Row],[Nom]])</f>
        <v>[mp.per.1]</v>
      </c>
    </row>
    <row r="57" spans="1:3" x14ac:dyDescent="0.3">
      <c r="A57" s="68" t="s">
        <v>442</v>
      </c>
      <c r="B57" s="69" t="s">
        <v>354</v>
      </c>
      <c r="C57" s="65" t="str">
        <f>HYPERLINK(Taula15[[#This Row],[Enllaç]],Taula15[[#This Row],[Nom]])</f>
        <v>[mp.per.2]</v>
      </c>
    </row>
    <row r="58" spans="1:3" x14ac:dyDescent="0.3">
      <c r="A58" s="66" t="s">
        <v>443</v>
      </c>
      <c r="B58" s="67" t="s">
        <v>355</v>
      </c>
      <c r="C58" s="65" t="str">
        <f>HYPERLINK(Taula15[[#This Row],[Enllaç]],Taula15[[#This Row],[Nom]])</f>
        <v>[mp.per.3]</v>
      </c>
    </row>
    <row r="59" spans="1:3" x14ac:dyDescent="0.3">
      <c r="A59" s="68" t="s">
        <v>444</v>
      </c>
      <c r="B59" s="69" t="s">
        <v>356</v>
      </c>
      <c r="C59" s="65" t="str">
        <f>HYPERLINK(Taula15[[#This Row],[Enllaç]],Taula15[[#This Row],[Nom]])</f>
        <v>[mp.per.4]</v>
      </c>
    </row>
    <row r="60" spans="1:3" x14ac:dyDescent="0.3">
      <c r="A60" s="66" t="s">
        <v>445</v>
      </c>
      <c r="B60" s="67" t="s">
        <v>357</v>
      </c>
      <c r="C60" s="65" t="str">
        <f>HYPERLINK(Taula15[[#This Row],[Enllaç]],Taula15[[#This Row],[Nom]])</f>
        <v>[mp.per.9]</v>
      </c>
    </row>
    <row r="61" spans="1:3" x14ac:dyDescent="0.3">
      <c r="A61" s="68" t="s">
        <v>446</v>
      </c>
      <c r="B61" s="69" t="s">
        <v>358</v>
      </c>
      <c r="C61" s="65" t="str">
        <f>HYPERLINK(Taula15[[#This Row],[Enllaç]],Taula15[[#This Row],[Nom]])</f>
        <v>[mp.eq]</v>
      </c>
    </row>
    <row r="62" spans="1:3" x14ac:dyDescent="0.3">
      <c r="A62" s="66" t="s">
        <v>447</v>
      </c>
      <c r="B62" s="67" t="s">
        <v>359</v>
      </c>
      <c r="C62" s="65" t="str">
        <f>HYPERLINK(Taula15[[#This Row],[Enllaç]],Taula15[[#This Row],[Nom]])</f>
        <v>[mp.eq.1]</v>
      </c>
    </row>
    <row r="63" spans="1:3" x14ac:dyDescent="0.3">
      <c r="A63" s="68" t="s">
        <v>448</v>
      </c>
      <c r="B63" s="69" t="s">
        <v>360</v>
      </c>
      <c r="C63" s="65" t="str">
        <f>HYPERLINK(Taula15[[#This Row],[Enllaç]],Taula15[[#This Row],[Nom]])</f>
        <v>[mp.eq.2]</v>
      </c>
    </row>
    <row r="64" spans="1:3" x14ac:dyDescent="0.3">
      <c r="A64" s="66" t="s">
        <v>449</v>
      </c>
      <c r="B64" s="67" t="s">
        <v>361</v>
      </c>
      <c r="C64" s="65" t="str">
        <f>HYPERLINK(Taula15[[#This Row],[Enllaç]],Taula15[[#This Row],[Nom]])</f>
        <v>[mp.eq.3]</v>
      </c>
    </row>
    <row r="65" spans="1:3" x14ac:dyDescent="0.3">
      <c r="A65" s="68" t="s">
        <v>450</v>
      </c>
      <c r="B65" s="69" t="s">
        <v>362</v>
      </c>
      <c r="C65" s="65" t="str">
        <f>HYPERLINK(Taula15[[#This Row],[Enllaç]],Taula15[[#This Row],[Nom]])</f>
        <v>[mp.eq.9]</v>
      </c>
    </row>
    <row r="66" spans="1:3" x14ac:dyDescent="0.3">
      <c r="A66" s="66" t="s">
        <v>451</v>
      </c>
      <c r="B66" s="67" t="s">
        <v>363</v>
      </c>
      <c r="C66" s="65" t="str">
        <f>HYPERLINK(Taula15[[#This Row],[Enllaç]],Taula15[[#This Row],[Nom]])</f>
        <v>[mp.com]</v>
      </c>
    </row>
    <row r="67" spans="1:3" x14ac:dyDescent="0.3">
      <c r="A67" s="68" t="s">
        <v>452</v>
      </c>
      <c r="B67" s="69" t="s">
        <v>364</v>
      </c>
      <c r="C67" s="65" t="str">
        <f>HYPERLINK(Taula15[[#This Row],[Enllaç]],Taula15[[#This Row],[Nom]])</f>
        <v>[mp.com.1]</v>
      </c>
    </row>
    <row r="68" spans="1:3" x14ac:dyDescent="0.3">
      <c r="A68" s="66" t="s">
        <v>453</v>
      </c>
      <c r="B68" s="67" t="s">
        <v>365</v>
      </c>
      <c r="C68" s="65" t="str">
        <f>HYPERLINK(Taula15[[#This Row],[Enllaç]],Taula15[[#This Row],[Nom]])</f>
        <v>[mp.com.2]</v>
      </c>
    </row>
    <row r="69" spans="1:3" x14ac:dyDescent="0.3">
      <c r="A69" s="68" t="s">
        <v>294</v>
      </c>
      <c r="B69" s="69" t="s">
        <v>366</v>
      </c>
      <c r="C69" s="65" t="str">
        <f>HYPERLINK(Taula15[[#This Row],[Enllaç]],Taula15[[#This Row],[Nom]])</f>
        <v>[mp.com.3]</v>
      </c>
    </row>
    <row r="70" spans="1:3" x14ac:dyDescent="0.3">
      <c r="A70" s="66" t="s">
        <v>454</v>
      </c>
      <c r="B70" s="67" t="s">
        <v>367</v>
      </c>
      <c r="C70" s="65" t="str">
        <f>HYPERLINK(Taula15[[#This Row],[Enllaç]],Taula15[[#This Row],[Nom]])</f>
        <v>[mp.com.4]</v>
      </c>
    </row>
    <row r="71" spans="1:3" x14ac:dyDescent="0.3">
      <c r="A71" s="68" t="s">
        <v>455</v>
      </c>
      <c r="B71" s="69" t="s">
        <v>368</v>
      </c>
      <c r="C71" s="65" t="str">
        <f>HYPERLINK(Taula15[[#This Row],[Enllaç]],Taula15[[#This Row],[Nom]])</f>
        <v>[mp.com.9]</v>
      </c>
    </row>
    <row r="72" spans="1:3" x14ac:dyDescent="0.3">
      <c r="A72" s="66" t="s">
        <v>456</v>
      </c>
      <c r="B72" s="67" t="s">
        <v>369</v>
      </c>
      <c r="C72" s="65" t="str">
        <f>HYPERLINK(Taula15[[#This Row],[Enllaç]],Taula15[[#This Row],[Nom]])</f>
        <v>[mp.si]</v>
      </c>
    </row>
    <row r="73" spans="1:3" x14ac:dyDescent="0.3">
      <c r="A73" s="68" t="s">
        <v>457</v>
      </c>
      <c r="B73" s="69" t="s">
        <v>370</v>
      </c>
      <c r="C73" s="65" t="str">
        <f>HYPERLINK(Taula15[[#This Row],[Enllaç]],Taula15[[#This Row],[Nom]])</f>
        <v>[mp.si.1]</v>
      </c>
    </row>
    <row r="74" spans="1:3" x14ac:dyDescent="0.3">
      <c r="A74" s="66" t="s">
        <v>458</v>
      </c>
      <c r="B74" s="67" t="s">
        <v>371</v>
      </c>
      <c r="C74" s="65" t="str">
        <f>HYPERLINK(Taula15[[#This Row],[Enllaç]],Taula15[[#This Row],[Nom]])</f>
        <v>[mp.si.2]</v>
      </c>
    </row>
    <row r="75" spans="1:3" x14ac:dyDescent="0.3">
      <c r="A75" s="68" t="s">
        <v>459</v>
      </c>
      <c r="B75" s="69" t="s">
        <v>372</v>
      </c>
      <c r="C75" s="65" t="str">
        <f>HYPERLINK(Taula15[[#This Row],[Enllaç]],Taula15[[#This Row],[Nom]])</f>
        <v>[mp.si.3]</v>
      </c>
    </row>
    <row r="76" spans="1:3" x14ac:dyDescent="0.3">
      <c r="A76" s="66" t="s">
        <v>460</v>
      </c>
      <c r="B76" s="67" t="s">
        <v>373</v>
      </c>
      <c r="C76" s="65" t="str">
        <f>HYPERLINK(Taula15[[#This Row],[Enllaç]],Taula15[[#This Row],[Nom]])</f>
        <v>[mp.si.4]</v>
      </c>
    </row>
    <row r="77" spans="1:3" x14ac:dyDescent="0.3">
      <c r="A77" s="68" t="s">
        <v>461</v>
      </c>
      <c r="B77" s="69" t="s">
        <v>374</v>
      </c>
      <c r="C77" s="65" t="str">
        <f>HYPERLINK(Taula15[[#This Row],[Enllaç]],Taula15[[#This Row],[Nom]])</f>
        <v>[mp.si.5]</v>
      </c>
    </row>
    <row r="78" spans="1:3" x14ac:dyDescent="0.3">
      <c r="A78" s="66" t="s">
        <v>462</v>
      </c>
      <c r="B78" s="67" t="s">
        <v>375</v>
      </c>
      <c r="C78" s="65" t="str">
        <f>HYPERLINK(Taula15[[#This Row],[Enllaç]],Taula15[[#This Row],[Nom]])</f>
        <v>[mp.sw]</v>
      </c>
    </row>
    <row r="79" spans="1:3" x14ac:dyDescent="0.3">
      <c r="A79" s="68" t="s">
        <v>293</v>
      </c>
      <c r="B79" s="69" t="s">
        <v>376</v>
      </c>
      <c r="C79" s="65" t="str">
        <f>HYPERLINK(Taula15[[#This Row],[Enllaç]],Taula15[[#This Row],[Nom]])</f>
        <v>[mp.sw.1]</v>
      </c>
    </row>
    <row r="80" spans="1:3" x14ac:dyDescent="0.3">
      <c r="A80" s="66" t="s">
        <v>298</v>
      </c>
      <c r="B80" s="67" t="s">
        <v>377</v>
      </c>
      <c r="C80" s="65" t="str">
        <f>HYPERLINK(Taula15[[#This Row],[Enllaç]],Taula15[[#This Row],[Nom]])</f>
        <v>[mp.sw.2]</v>
      </c>
    </row>
    <row r="81" spans="1:3" x14ac:dyDescent="0.3">
      <c r="A81" s="68" t="s">
        <v>463</v>
      </c>
      <c r="B81" s="69" t="s">
        <v>378</v>
      </c>
      <c r="C81" s="65" t="str">
        <f>HYPERLINK(Taula15[[#This Row],[Enllaç]],Taula15[[#This Row],[Nom]])</f>
        <v>[mp.info]</v>
      </c>
    </row>
    <row r="82" spans="1:3" x14ac:dyDescent="0.3">
      <c r="A82" s="66" t="s">
        <v>464</v>
      </c>
      <c r="B82" s="67" t="s">
        <v>379</v>
      </c>
      <c r="C82" s="65" t="str">
        <f>HYPERLINK(Taula15[[#This Row],[Enllaç]],Taula15[[#This Row],[Nom]])</f>
        <v>[mp.info.1]</v>
      </c>
    </row>
    <row r="83" spans="1:3" x14ac:dyDescent="0.3">
      <c r="A83" s="68" t="s">
        <v>465</v>
      </c>
      <c r="B83" s="69" t="s">
        <v>380</v>
      </c>
      <c r="C83" s="65" t="str">
        <f>HYPERLINK(Taula15[[#This Row],[Enllaç]],Taula15[[#This Row],[Nom]])</f>
        <v>[mp.info.2]</v>
      </c>
    </row>
    <row r="84" spans="1:3" x14ac:dyDescent="0.3">
      <c r="A84" s="66" t="s">
        <v>466</v>
      </c>
      <c r="B84" s="67" t="s">
        <v>381</v>
      </c>
      <c r="C84" s="65" t="str">
        <f>HYPERLINK(Taula15[[#This Row],[Enllaç]],Taula15[[#This Row],[Nom]])</f>
        <v>[mp.info.3]</v>
      </c>
    </row>
    <row r="85" spans="1:3" x14ac:dyDescent="0.3">
      <c r="A85" s="68" t="s">
        <v>467</v>
      </c>
      <c r="B85" s="69" t="s">
        <v>382</v>
      </c>
      <c r="C85" s="65" t="str">
        <f>HYPERLINK(Taula15[[#This Row],[Enllaç]],Taula15[[#This Row],[Nom]])</f>
        <v>[mp.info.4]</v>
      </c>
    </row>
    <row r="86" spans="1:3" x14ac:dyDescent="0.3">
      <c r="A86" s="66" t="s">
        <v>468</v>
      </c>
      <c r="B86" s="67" t="s">
        <v>383</v>
      </c>
      <c r="C86" s="65" t="str">
        <f>HYPERLINK(Taula15[[#This Row],[Enllaç]],Taula15[[#This Row],[Nom]])</f>
        <v>[mp.info.5]</v>
      </c>
    </row>
    <row r="87" spans="1:3" x14ac:dyDescent="0.3">
      <c r="A87" s="68" t="s">
        <v>469</v>
      </c>
      <c r="B87" s="69" t="s">
        <v>384</v>
      </c>
      <c r="C87" s="65" t="str">
        <f>HYPERLINK(Taula15[[#This Row],[Enllaç]],Taula15[[#This Row],[Nom]])</f>
        <v>[mp.info.6]</v>
      </c>
    </row>
    <row r="88" spans="1:3" x14ac:dyDescent="0.3">
      <c r="A88" s="66" t="s">
        <v>470</v>
      </c>
      <c r="B88" s="67" t="s">
        <v>385</v>
      </c>
      <c r="C88" s="65" t="str">
        <f>HYPERLINK(Taula15[[#This Row],[Enllaç]],Taula15[[#This Row],[Nom]])</f>
        <v>[mp.info.9]</v>
      </c>
    </row>
    <row r="89" spans="1:3" x14ac:dyDescent="0.3">
      <c r="A89" s="68" t="s">
        <v>471</v>
      </c>
      <c r="B89" s="69" t="s">
        <v>386</v>
      </c>
      <c r="C89" s="65" t="str">
        <f>HYPERLINK(Taula15[[#This Row],[Enllaç]],Taula15[[#This Row],[Nom]])</f>
        <v>[mp.s]</v>
      </c>
    </row>
    <row r="90" spans="1:3" x14ac:dyDescent="0.3">
      <c r="A90" s="66" t="s">
        <v>472</v>
      </c>
      <c r="B90" s="67" t="s">
        <v>387</v>
      </c>
      <c r="C90" s="65" t="str">
        <f>HYPERLINK(Taula15[[#This Row],[Enllaç]],Taula15[[#This Row],[Nom]])</f>
        <v>[mp.s.1]</v>
      </c>
    </row>
    <row r="91" spans="1:3" x14ac:dyDescent="0.3">
      <c r="A91" s="68" t="s">
        <v>473</v>
      </c>
      <c r="B91" s="69" t="s">
        <v>388</v>
      </c>
      <c r="C91" s="65" t="str">
        <f>HYPERLINK(Taula15[[#This Row],[Enllaç]],Taula15[[#This Row],[Nom]])</f>
        <v>[mp.s.2]</v>
      </c>
    </row>
    <row r="92" spans="1:3" x14ac:dyDescent="0.3">
      <c r="A92" s="66" t="s">
        <v>474</v>
      </c>
      <c r="B92" s="67" t="s">
        <v>389</v>
      </c>
      <c r="C92" s="65" t="str">
        <f>HYPERLINK(Taula15[[#This Row],[Enllaç]],Taula15[[#This Row],[Nom]])</f>
        <v>[mp.s.8]</v>
      </c>
    </row>
    <row r="93" spans="1:3" x14ac:dyDescent="0.3">
      <c r="A93" s="70" t="s">
        <v>475</v>
      </c>
      <c r="B93" s="71" t="s">
        <v>390</v>
      </c>
      <c r="C93" s="65" t="str">
        <f>HYPERLINK(Taula15[[#This Row],[Enllaç]],Taula15[[#This Row],[Nom]])</f>
        <v>[mp.s.9]</v>
      </c>
    </row>
    <row r="94" spans="1:3" x14ac:dyDescent="0.3">
      <c r="A94" s="76" t="s">
        <v>571</v>
      </c>
      <c r="B94" s="78" t="s">
        <v>574</v>
      </c>
      <c r="C94" s="75" t="str">
        <f>HYPERLINK(Taula15[[#This Row],[Enllaç]],Taula15[[#This Row],[Nom]])</f>
        <v>Art. 1</v>
      </c>
    </row>
    <row r="95" spans="1:3" x14ac:dyDescent="0.3">
      <c r="A95" s="76" t="s">
        <v>572</v>
      </c>
      <c r="B95" s="78" t="s">
        <v>575</v>
      </c>
      <c r="C95" s="75" t="str">
        <f>HYPERLINK(Taula15[[#This Row],[Enllaç]],Taula15[[#This Row],[Nom]])</f>
        <v>Art. 2</v>
      </c>
    </row>
    <row r="96" spans="1:3" x14ac:dyDescent="0.3">
      <c r="A96" s="76" t="s">
        <v>573</v>
      </c>
      <c r="B96" s="78" t="s">
        <v>576</v>
      </c>
      <c r="C96" s="75" t="str">
        <f>HYPERLINK(Taula15[[#This Row],[Enllaç]],Taula15[[#This Row],[Nom]])</f>
        <v>Art. 3</v>
      </c>
    </row>
    <row r="97" spans="1:3" x14ac:dyDescent="0.3">
      <c r="A97" s="76" t="s">
        <v>548</v>
      </c>
      <c r="B97" s="78" t="s">
        <v>559</v>
      </c>
      <c r="C97" s="75" t="str">
        <f>HYPERLINK(Taula15[[#This Row],[Enllaç]],Taula15[[#This Row],[Nom]])</f>
        <v>Art. 4</v>
      </c>
    </row>
    <row r="98" spans="1:3" x14ac:dyDescent="0.3">
      <c r="A98" s="76" t="s">
        <v>549</v>
      </c>
      <c r="B98" s="78" t="s">
        <v>560</v>
      </c>
      <c r="C98" s="75" t="str">
        <f>HYPERLINK(Taula15[[#This Row],[Enllaç]],Taula15[[#This Row],[Nom]])</f>
        <v>Art. 5</v>
      </c>
    </row>
    <row r="99" spans="1:3" x14ac:dyDescent="0.3">
      <c r="A99" s="76" t="s">
        <v>550</v>
      </c>
      <c r="B99" s="78" t="s">
        <v>561</v>
      </c>
      <c r="C99" s="75" t="str">
        <f>HYPERLINK(Taula15[[#This Row],[Enllaç]],Taula15[[#This Row],[Nom]])</f>
        <v>Art. 6</v>
      </c>
    </row>
    <row r="100" spans="1:3" x14ac:dyDescent="0.3">
      <c r="A100" s="76" t="s">
        <v>551</v>
      </c>
      <c r="B100" s="78" t="s">
        <v>562</v>
      </c>
      <c r="C100" s="75" t="str">
        <f>HYPERLINK(Taula15[[#This Row],[Enllaç]],Taula15[[#This Row],[Nom]])</f>
        <v>Art. 7</v>
      </c>
    </row>
    <row r="101" spans="1:3" x14ac:dyDescent="0.3">
      <c r="A101" s="76" t="s">
        <v>552</v>
      </c>
      <c r="B101" s="78" t="s">
        <v>563</v>
      </c>
      <c r="C101" s="75" t="str">
        <f>HYPERLINK(Taula15[[#This Row],[Enllaç]],Taula15[[#This Row],[Nom]])</f>
        <v>Art. 8</v>
      </c>
    </row>
    <row r="102" spans="1:3" x14ac:dyDescent="0.3">
      <c r="A102" s="76" t="s">
        <v>553</v>
      </c>
      <c r="B102" s="78" t="s">
        <v>564</v>
      </c>
      <c r="C102" s="75" t="str">
        <f>HYPERLINK(Taula15[[#This Row],[Enllaç]],Taula15[[#This Row],[Nom]])</f>
        <v>Art. 9</v>
      </c>
    </row>
    <row r="103" spans="1:3" x14ac:dyDescent="0.3">
      <c r="A103" s="76" t="s">
        <v>554</v>
      </c>
      <c r="B103" s="78" t="s">
        <v>565</v>
      </c>
      <c r="C103" s="75" t="str">
        <f>HYPERLINK(Taula15[[#This Row],[Enllaç]],Taula15[[#This Row],[Nom]])</f>
        <v>Art. 10</v>
      </c>
    </row>
    <row r="104" spans="1:3" x14ac:dyDescent="0.3">
      <c r="A104" s="76" t="s">
        <v>555</v>
      </c>
      <c r="B104" s="78" t="s">
        <v>566</v>
      </c>
      <c r="C104" s="75" t="str">
        <f>HYPERLINK(Taula15[[#This Row],[Enllaç]],Taula15[[#This Row],[Nom]])</f>
        <v>Art. 11</v>
      </c>
    </row>
    <row r="105" spans="1:3" x14ac:dyDescent="0.3">
      <c r="A105" s="76" t="s">
        <v>556</v>
      </c>
      <c r="B105" s="78" t="s">
        <v>567</v>
      </c>
      <c r="C105" s="75" t="str">
        <f>HYPERLINK(Taula15[[#This Row],[Enllaç]],Taula15[[#This Row],[Nom]])</f>
        <v>Art. 12</v>
      </c>
    </row>
    <row r="106" spans="1:3" x14ac:dyDescent="0.3">
      <c r="A106" s="76" t="s">
        <v>557</v>
      </c>
      <c r="B106" s="78" t="s">
        <v>568</v>
      </c>
      <c r="C106" s="75" t="str">
        <f>HYPERLINK(Taula15[[#This Row],[Enllaç]],Taula15[[#This Row],[Nom]])</f>
        <v>Art. 13</v>
      </c>
    </row>
    <row r="107" spans="1:3" x14ac:dyDescent="0.3">
      <c r="A107" s="76" t="s">
        <v>546</v>
      </c>
      <c r="B107" s="78" t="s">
        <v>569</v>
      </c>
      <c r="C107" s="75" t="str">
        <f>HYPERLINK(Taula15[[#This Row],[Enllaç]],Taula15[[#This Row],[Nom]])</f>
        <v>Art. 14</v>
      </c>
    </row>
    <row r="108" spans="1:3" x14ac:dyDescent="0.3">
      <c r="A108" s="76" t="s">
        <v>558</v>
      </c>
      <c r="B108" s="78" t="s">
        <v>570</v>
      </c>
      <c r="C108" s="75" t="str">
        <f>HYPERLINK(Taula15[[#This Row],[Enllaç]],Taula15[[#This Row],[Nom]])</f>
        <v>Art. 15</v>
      </c>
    </row>
    <row r="109" spans="1:3" x14ac:dyDescent="0.3">
      <c r="A109" s="76" t="s">
        <v>481</v>
      </c>
      <c r="B109" s="78" t="s">
        <v>482</v>
      </c>
      <c r="C109" s="77" t="str">
        <f>HYPERLINK(Taula15[[#This Row],[Enllaç]],Taula15[[#This Row],[Nom]])</f>
        <v>Art. 16</v>
      </c>
    </row>
    <row r="110" spans="1:3" x14ac:dyDescent="0.3">
      <c r="A110" s="76" t="s">
        <v>487</v>
      </c>
      <c r="B110" s="78" t="s">
        <v>488</v>
      </c>
      <c r="C110" s="77" t="str">
        <f>HYPERLINK(Taula15[[#This Row],[Enllaç]],Taula15[[#This Row],[Nom]])</f>
        <v>Art. 17</v>
      </c>
    </row>
    <row r="111" spans="1:3" x14ac:dyDescent="0.3">
      <c r="A111" s="76" t="s">
        <v>489</v>
      </c>
      <c r="B111" s="78" t="s">
        <v>490</v>
      </c>
      <c r="C111" s="77" t="str">
        <f>HYPERLINK(Taula15[[#This Row],[Enllaç]],Taula15[[#This Row],[Nom]])</f>
        <v>Art. 18</v>
      </c>
    </row>
    <row r="112" spans="1:3" x14ac:dyDescent="0.3">
      <c r="A112" s="76" t="s">
        <v>483</v>
      </c>
      <c r="B112" s="78" t="s">
        <v>485</v>
      </c>
      <c r="C112" s="75" t="str">
        <f>HYPERLINK(Taula15[[#This Row],[Enllaç]],Taula15[[#This Row],[Nom]])</f>
        <v>Art. 19</v>
      </c>
    </row>
    <row r="113" spans="1:3" x14ac:dyDescent="0.3">
      <c r="A113" s="76" t="s">
        <v>480</v>
      </c>
      <c r="B113" s="78" t="s">
        <v>491</v>
      </c>
      <c r="C113" s="75" t="str">
        <f>HYPERLINK(Taula15[[#This Row],[Enllaç]],Taula15[[#This Row],[Nom]])</f>
        <v>Art. 20</v>
      </c>
    </row>
    <row r="114" spans="1:3" x14ac:dyDescent="0.3">
      <c r="A114" s="76" t="s">
        <v>484</v>
      </c>
      <c r="B114" s="78" t="s">
        <v>486</v>
      </c>
      <c r="C114" s="75" t="str">
        <f>HYPERLINK(Taula15[[#This Row],[Enllaç]],Taula15[[#This Row],[Nom]])</f>
        <v>Art. 21</v>
      </c>
    </row>
    <row r="115" spans="1:3" x14ac:dyDescent="0.3">
      <c r="A115" s="76" t="s">
        <v>492</v>
      </c>
      <c r="B115" s="78" t="s">
        <v>493</v>
      </c>
      <c r="C115" s="75" t="str">
        <f>HYPERLINK(Taula15[[#This Row],[Enllaç]],Taula15[[#This Row],[Nom]])</f>
        <v>Art. 22</v>
      </c>
    </row>
    <row r="116" spans="1:3" x14ac:dyDescent="0.3">
      <c r="A116" s="76" t="s">
        <v>494</v>
      </c>
      <c r="B116" s="78" t="s">
        <v>495</v>
      </c>
      <c r="C116" s="75" t="str">
        <f>HYPERLINK(Taula15[[#This Row],[Enllaç]],Taula15[[#This Row],[Nom]])</f>
        <v>Art. 23</v>
      </c>
    </row>
    <row r="117" spans="1:3" x14ac:dyDescent="0.3">
      <c r="A117" s="76" t="s">
        <v>496</v>
      </c>
      <c r="B117" s="78" t="s">
        <v>497</v>
      </c>
      <c r="C117" s="75" t="str">
        <f>HYPERLINK(Taula15[[#This Row],[Enllaç]],Taula15[[#This Row],[Nom]])</f>
        <v>Art. 24</v>
      </c>
    </row>
    <row r="118" spans="1:3" x14ac:dyDescent="0.3">
      <c r="A118" s="76" t="s">
        <v>498</v>
      </c>
      <c r="B118" s="78" t="s">
        <v>499</v>
      </c>
      <c r="C118" s="75" t="str">
        <f>HYPERLINK(Taula15[[#This Row],[Enllaç]],Taula15[[#This Row],[Nom]])</f>
        <v>Art. 25</v>
      </c>
    </row>
    <row r="119" spans="1:3" x14ac:dyDescent="0.3">
      <c r="A119" s="76" t="s">
        <v>500</v>
      </c>
      <c r="B119" s="78" t="s">
        <v>501</v>
      </c>
      <c r="C119" s="75" t="str">
        <f>HYPERLINK(Taula15[[#This Row],[Enllaç]],Taula15[[#This Row],[Nom]])</f>
        <v>Art. 26</v>
      </c>
    </row>
    <row r="120" spans="1:3" x14ac:dyDescent="0.3">
      <c r="A120" s="76" t="s">
        <v>502</v>
      </c>
      <c r="B120" s="78" t="s">
        <v>503</v>
      </c>
      <c r="C120" s="75" t="str">
        <f>HYPERLINK(Taula15[[#This Row],[Enllaç]],Taula15[[#This Row],[Nom]])</f>
        <v>Art. 27</v>
      </c>
    </row>
    <row r="121" spans="1:3" x14ac:dyDescent="0.3">
      <c r="A121" s="76" t="s">
        <v>504</v>
      </c>
      <c r="B121" s="78" t="s">
        <v>505</v>
      </c>
      <c r="C121" s="75" t="str">
        <f>HYPERLINK(Taula15[[#This Row],[Enllaç]],Taula15[[#This Row],[Nom]])</f>
        <v>Art. 28</v>
      </c>
    </row>
    <row r="122" spans="1:3" x14ac:dyDescent="0.3">
      <c r="A122" s="76" t="s">
        <v>506</v>
      </c>
      <c r="B122" s="78" t="s">
        <v>507</v>
      </c>
      <c r="C122" s="75" t="str">
        <f>HYPERLINK(Taula15[[#This Row],[Enllaç]],Taula15[[#This Row],[Nom]])</f>
        <v>Art. 29</v>
      </c>
    </row>
    <row r="123" spans="1:3" x14ac:dyDescent="0.3">
      <c r="A123" s="76" t="s">
        <v>508</v>
      </c>
      <c r="B123" s="78" t="s">
        <v>509</v>
      </c>
      <c r="C123" s="75" t="str">
        <f>HYPERLINK(Taula15[[#This Row],[Enllaç]],Taula15[[#This Row],[Nom]])</f>
        <v>Art. 30</v>
      </c>
    </row>
    <row r="124" spans="1:3" x14ac:dyDescent="0.3">
      <c r="A124" s="76" t="s">
        <v>510</v>
      </c>
      <c r="B124" s="78" t="s">
        <v>511</v>
      </c>
      <c r="C124" s="75" t="str">
        <f>HYPERLINK(Taula15[[#This Row],[Enllaç]],Taula15[[#This Row],[Nom]])</f>
        <v>Art. 31</v>
      </c>
    </row>
    <row r="125" spans="1:3" x14ac:dyDescent="0.3">
      <c r="A125" s="76" t="s">
        <v>512</v>
      </c>
      <c r="B125" s="78" t="s">
        <v>513</v>
      </c>
      <c r="C125" s="75" t="str">
        <f>HYPERLINK(Taula15[[#This Row],[Enllaç]],Taula15[[#This Row],[Nom]])</f>
        <v>Art. 32</v>
      </c>
    </row>
    <row r="126" spans="1:3" x14ac:dyDescent="0.3">
      <c r="A126" s="76" t="s">
        <v>479</v>
      </c>
      <c r="B126" s="78" t="s">
        <v>514</v>
      </c>
      <c r="C126" s="75" t="str">
        <f>HYPERLINK(Taula15[[#This Row],[Enllaç]],Taula15[[#This Row],[Nom]])</f>
        <v>Art. 33</v>
      </c>
    </row>
    <row r="127" spans="1:3" x14ac:dyDescent="0.3">
      <c r="A127" s="76" t="s">
        <v>515</v>
      </c>
      <c r="B127" s="78" t="s">
        <v>516</v>
      </c>
      <c r="C127" s="75" t="str">
        <f>HYPERLINK(Taula15[[#This Row],[Enllaç]],Taula15[[#This Row],[Nom]])</f>
        <v>Art. 34</v>
      </c>
    </row>
    <row r="128" spans="1:3" x14ac:dyDescent="0.3">
      <c r="A128" s="76" t="s">
        <v>517</v>
      </c>
      <c r="B128" s="78" t="s">
        <v>518</v>
      </c>
      <c r="C128" s="75" t="str">
        <f>HYPERLINK(Taula15[[#This Row],[Enllaç]],Taula15[[#This Row],[Nom]])</f>
        <v>Art. 35</v>
      </c>
    </row>
    <row r="129" spans="1:3" x14ac:dyDescent="0.3">
      <c r="A129" s="76" t="s">
        <v>519</v>
      </c>
      <c r="B129" s="78" t="s">
        <v>520</v>
      </c>
      <c r="C129" s="75" t="str">
        <f>HYPERLINK(Taula15[[#This Row],[Enllaç]],Taula15[[#This Row],[Nom]])</f>
        <v>Art. 36</v>
      </c>
    </row>
    <row r="130" spans="1:3" x14ac:dyDescent="0.3">
      <c r="A130" s="76" t="s">
        <v>521</v>
      </c>
      <c r="B130" s="78" t="s">
        <v>522</v>
      </c>
      <c r="C130" s="75" t="str">
        <f>HYPERLINK(Taula15[[#This Row],[Enllaç]],Taula15[[#This Row],[Nom]])</f>
        <v>Art. 37</v>
      </c>
    </row>
    <row r="131" spans="1:3" x14ac:dyDescent="0.3">
      <c r="A131" s="76" t="s">
        <v>523</v>
      </c>
      <c r="B131" s="78" t="s">
        <v>524</v>
      </c>
      <c r="C131" s="75" t="str">
        <f>HYPERLINK(Taula15[[#This Row],[Enllaç]],Taula15[[#This Row],[Nom]])</f>
        <v>Art. 38</v>
      </c>
    </row>
    <row r="132" spans="1:3" x14ac:dyDescent="0.3">
      <c r="A132" s="76" t="s">
        <v>525</v>
      </c>
      <c r="B132" s="78" t="s">
        <v>526</v>
      </c>
      <c r="C132" s="75" t="str">
        <f>HYPERLINK(Taula15[[#This Row],[Enllaç]],Taula15[[#This Row],[Nom]])</f>
        <v>Art. 39</v>
      </c>
    </row>
    <row r="133" spans="1:3" x14ac:dyDescent="0.3">
      <c r="A133" s="76" t="s">
        <v>527</v>
      </c>
      <c r="B133" s="78" t="s">
        <v>528</v>
      </c>
      <c r="C133" s="75" t="str">
        <f>HYPERLINK(Taula15[[#This Row],[Enllaç]],Taula15[[#This Row],[Nom]])</f>
        <v>Art. 40</v>
      </c>
    </row>
    <row r="134" spans="1:3" x14ac:dyDescent="0.3">
      <c r="A134" s="76" t="s">
        <v>529</v>
      </c>
      <c r="B134" s="78" t="s">
        <v>530</v>
      </c>
      <c r="C134" s="75" t="str">
        <f>HYPERLINK(Taula15[[#This Row],[Enllaç]],Taula15[[#This Row],[Nom]])</f>
        <v>Art. 41</v>
      </c>
    </row>
    <row r="135" spans="1:3" x14ac:dyDescent="0.3">
      <c r="A135" s="76" t="s">
        <v>531</v>
      </c>
      <c r="B135" s="78" t="s">
        <v>532</v>
      </c>
      <c r="C135" s="75" t="str">
        <f>HYPERLINK(Taula15[[#This Row],[Enllaç]],Taula15[[#This Row],[Nom]])</f>
        <v>Art. 42</v>
      </c>
    </row>
    <row r="136" spans="1:3" x14ac:dyDescent="0.3">
      <c r="A136" s="76" t="s">
        <v>533</v>
      </c>
      <c r="B136" s="78" t="s">
        <v>534</v>
      </c>
      <c r="C136" s="75" t="str">
        <f>HYPERLINK(Taula15[[#This Row],[Enllaç]],Taula15[[#This Row],[Nom]])</f>
        <v>Art. 43</v>
      </c>
    </row>
    <row r="137" spans="1:3" x14ac:dyDescent="0.3">
      <c r="A137" s="76" t="s">
        <v>535</v>
      </c>
      <c r="B137" s="78" t="s">
        <v>536</v>
      </c>
      <c r="C137" s="75" t="str">
        <f>HYPERLINK(Taula15[[#This Row],[Enllaç]],Taula15[[#This Row],[Nom]])</f>
        <v>Art. 44</v>
      </c>
    </row>
  </sheetData>
  <sheetProtection sheet="1" objects="1" scenarios="1"/>
  <hyperlinks>
    <hyperlink ref="B2" r:id="rId1"/>
    <hyperlink ref="B92" r:id="rId2"/>
    <hyperlink ref="B91" r:id="rId3"/>
    <hyperlink ref="B90" r:id="rId4"/>
    <hyperlink ref="B89" r:id="rId5"/>
    <hyperlink ref="B88" r:id="rId6"/>
    <hyperlink ref="B86" r:id="rId7"/>
    <hyperlink ref="B85" r:id="rId8"/>
    <hyperlink ref="B84" r:id="rId9"/>
    <hyperlink ref="B83" r:id="rId10"/>
    <hyperlink ref="B82" r:id="rId11"/>
    <hyperlink ref="B81" r:id="rId12"/>
    <hyperlink ref="B80" r:id="rId13"/>
    <hyperlink ref="B79" r:id="rId14"/>
    <hyperlink ref="B78" r:id="rId15"/>
    <hyperlink ref="B77" r:id="rId16"/>
    <hyperlink ref="B76" r:id="rId17"/>
    <hyperlink ref="B75" r:id="rId18"/>
    <hyperlink ref="B74" r:id="rId19"/>
    <hyperlink ref="B73" r:id="rId20"/>
    <hyperlink ref="B72" r:id="rId21"/>
    <hyperlink ref="B71" r:id="rId22"/>
    <hyperlink ref="B70" r:id="rId23"/>
    <hyperlink ref="B69" r:id="rId24"/>
    <hyperlink ref="B68" r:id="rId25"/>
    <hyperlink ref="B67" r:id="rId26"/>
    <hyperlink ref="B66" r:id="rId27"/>
    <hyperlink ref="B65" r:id="rId28"/>
    <hyperlink ref="B64" r:id="rId29"/>
    <hyperlink ref="B63" r:id="rId30"/>
    <hyperlink ref="B62" r:id="rId31"/>
    <hyperlink ref="B61" r:id="rId32"/>
    <hyperlink ref="B60" r:id="rId33"/>
    <hyperlink ref="B59" r:id="rId34"/>
    <hyperlink ref="B58" r:id="rId35"/>
    <hyperlink ref="B57" r:id="rId36"/>
    <hyperlink ref="B56" r:id="rId37"/>
    <hyperlink ref="B55" r:id="rId38"/>
    <hyperlink ref="B54" r:id="rId39"/>
    <hyperlink ref="B53" r:id="rId40"/>
    <hyperlink ref="B52" r:id="rId41"/>
    <hyperlink ref="B51" r:id="rId42"/>
    <hyperlink ref="B50" r:id="rId43"/>
    <hyperlink ref="B49" r:id="rId44"/>
    <hyperlink ref="B48" r:id="rId45"/>
    <hyperlink ref="B47" r:id="rId46"/>
    <hyperlink ref="B46" r:id="rId47"/>
    <hyperlink ref="B45" r:id="rId48"/>
    <hyperlink ref="B44" r:id="rId49"/>
    <hyperlink ref="B43" r:id="rId50"/>
    <hyperlink ref="B42" r:id="rId51"/>
    <hyperlink ref="B41" r:id="rId52"/>
    <hyperlink ref="B40" r:id="rId53"/>
    <hyperlink ref="B39" r:id="rId54"/>
    <hyperlink ref="B38" r:id="rId55"/>
    <hyperlink ref="B37" r:id="rId56"/>
    <hyperlink ref="B36" r:id="rId57"/>
    <hyperlink ref="B35" r:id="rId58"/>
    <hyperlink ref="B34" r:id="rId59"/>
    <hyperlink ref="B33" r:id="rId60"/>
    <hyperlink ref="B32" r:id="rId61"/>
    <hyperlink ref="B31" r:id="rId62"/>
    <hyperlink ref="B30" r:id="rId63"/>
    <hyperlink ref="B29" r:id="rId64"/>
    <hyperlink ref="B28" r:id="rId65"/>
    <hyperlink ref="B27" r:id="rId66"/>
    <hyperlink ref="B26" r:id="rId67"/>
    <hyperlink ref="B25" r:id="rId68"/>
    <hyperlink ref="B24" r:id="rId69"/>
    <hyperlink ref="B23" r:id="rId70"/>
    <hyperlink ref="B22" r:id="rId71"/>
    <hyperlink ref="B21" r:id="rId72"/>
    <hyperlink ref="B20" r:id="rId73"/>
    <hyperlink ref="B19" r:id="rId74"/>
    <hyperlink ref="B18" r:id="rId75"/>
    <hyperlink ref="B17" r:id="rId76"/>
    <hyperlink ref="B16" r:id="rId77"/>
    <hyperlink ref="B15" r:id="rId78"/>
    <hyperlink ref="B14" r:id="rId79"/>
    <hyperlink ref="B13" r:id="rId80"/>
    <hyperlink ref="B12" r:id="rId81"/>
    <hyperlink ref="B11" r:id="rId82"/>
    <hyperlink ref="B10" r:id="rId83"/>
    <hyperlink ref="B9" r:id="rId84"/>
    <hyperlink ref="B8" r:id="rId85"/>
    <hyperlink ref="B7" r:id="rId86"/>
    <hyperlink ref="B6" r:id="rId87"/>
    <hyperlink ref="B5" r:id="rId88"/>
    <hyperlink ref="B87" r:id="rId89"/>
    <hyperlink ref="B93" r:id="rId90"/>
    <hyperlink ref="B3" r:id="rId91"/>
    <hyperlink ref="B4" r:id="rId92"/>
    <hyperlink ref="B109" r:id="rId93" location="a16"/>
    <hyperlink ref="B110" r:id="rId94" location="a17"/>
    <hyperlink ref="B111" r:id="rId95" location="a16" display="https://www.boe.es/eli/es/rd/2010/01/08/3/con#a16"/>
    <hyperlink ref="B112" r:id="rId96" location="a17" display="https://www.boe.es/eli/es/rd/2010/01/08/3/con#a17"/>
    <hyperlink ref="B113" r:id="rId97" location="a16" display="https://www.boe.es/eli/es/rd/2010/01/08/3/con#a16"/>
    <hyperlink ref="B117" r:id="rId98" location="a16" display="https://www.boe.es/eli/es/rd/2010/01/08/3/con#a16"/>
    <hyperlink ref="B121" r:id="rId99" location="a17" display="https://www.boe.es/eli/es/rd/2010/01/08/3/con#a17"/>
    <hyperlink ref="B114" r:id="rId100" location="a17" display="https://www.boe.es/eli/es/rd/2010/01/08/3/con#a17"/>
    <hyperlink ref="B118" r:id="rId101" location="a17" display="https://www.boe.es/eli/es/rd/2010/01/08/3/con#a17"/>
    <hyperlink ref="B115" r:id="rId102" location="a16" display="https://www.boe.es/eli/es/rd/2010/01/08/3/con#a16"/>
    <hyperlink ref="B119" r:id="rId103" location="a16" display="https://www.boe.es/eli/es/rd/2010/01/08/3/con#a16"/>
    <hyperlink ref="B116" r:id="rId104" location="a17" display="https://www.boe.es/eli/es/rd/2010/01/08/3/con#a17"/>
    <hyperlink ref="B120" r:id="rId105" location="a17" display="https://www.boe.es/eli/es/rd/2010/01/08/3/con#a17"/>
    <hyperlink ref="B122" r:id="rId106" location="a16" display="https://www.boe.es/eli/es/rd/2010/01/08/3/con#a16"/>
    <hyperlink ref="B135" r:id="rId107" location="a16" display="https://www.boe.es/eli/es/rd/2010/01/08/3/con#a16"/>
    <hyperlink ref="B123" r:id="rId108" location="a17" display="https://www.boe.es/eli/es/rd/2010/01/08/3/con#a17"/>
    <hyperlink ref="B136" r:id="rId109" location="a17" display="https://www.boe.es/eli/es/rd/2010/01/08/3/con#a17"/>
    <hyperlink ref="B124" r:id="rId110" location="a16" display="https://www.boe.es/eli/es/rd/2010/01/08/3/con#a16"/>
    <hyperlink ref="B137" r:id="rId111" location="a17" display="https://www.boe.es/eli/es/rd/2010/01/08/3/con#a17"/>
    <hyperlink ref="B125" r:id="rId112" location="a17" display="https://www.boe.es/eli/es/rd/2010/01/08/3/con#a17"/>
    <hyperlink ref="B126" r:id="rId113" location="a16" display="https://www.boe.es/eli/es/rd/2010/01/08/3/con#a16"/>
    <hyperlink ref="B130" r:id="rId114" location="a16" display="https://www.boe.es/eli/es/rd/2010/01/08/3/con#a16"/>
    <hyperlink ref="B134" r:id="rId115" location="a17" display="https://www.boe.es/eli/es/rd/2010/01/08/3/con#a17"/>
    <hyperlink ref="B127" r:id="rId116" location="a17" display="https://www.boe.es/eli/es/rd/2010/01/08/3/con#a17"/>
    <hyperlink ref="B131" r:id="rId117" location="a17" display="https://www.boe.es/eli/es/rd/2010/01/08/3/con#a17"/>
    <hyperlink ref="B128" r:id="rId118" location="a16" display="https://www.boe.es/eli/es/rd/2010/01/08/3/con#a16"/>
    <hyperlink ref="B132" r:id="rId119" location="a16" display="https://www.boe.es/eli/es/rd/2010/01/08/3/con#a16"/>
    <hyperlink ref="B129" r:id="rId120" location="a17" display="https://www.boe.es/eli/es/rd/2010/01/08/3/con#a17"/>
    <hyperlink ref="B133" r:id="rId121" location="a17" display="https://www.boe.es/eli/es/rd/2010/01/08/3/con#a17"/>
    <hyperlink ref="B97" r:id="rId122" location="a16" display="https://www.boe.es/eli/es/rd/2010/01/08/3/con#a16"/>
    <hyperlink ref="B99" r:id="rId123" location="a16" display="https://www.boe.es/eli/es/rd/2010/01/08/3/con#a16"/>
    <hyperlink ref="B101" r:id="rId124" location="a16" display="https://www.boe.es/eli/es/rd/2010/01/08/3/con#a16"/>
    <hyperlink ref="B103" r:id="rId125" location="a16" display="https://www.boe.es/eli/es/rd/2010/01/08/3/con#a16"/>
    <hyperlink ref="B105" r:id="rId126" location="a16" display="https://www.boe.es/eli/es/rd/2010/01/08/3/con#a16"/>
    <hyperlink ref="B107" r:id="rId127" location="a16" display="https://www.boe.es/eli/es/rd/2010/01/08/3/con#a16"/>
    <hyperlink ref="B98" r:id="rId128" location="a17" display="https://www.boe.es/eli/es/rd/2010/01/08/3/con#a17"/>
    <hyperlink ref="B100" r:id="rId129" location="a17" display="https://www.boe.es/eli/es/rd/2010/01/08/3/con#a17"/>
    <hyperlink ref="B102" r:id="rId130" location="a17" display="https://www.boe.es/eli/es/rd/2010/01/08/3/con#a17"/>
    <hyperlink ref="B104" r:id="rId131" location="a17" display="https://www.boe.es/eli/es/rd/2010/01/08/3/con#a17"/>
    <hyperlink ref="B106" r:id="rId132" location="a17" display="https://www.boe.es/eli/es/rd/2010/01/08/3/con#a17"/>
    <hyperlink ref="B108" r:id="rId133" location="a17" display="https://www.boe.es/eli/es/rd/2010/01/08/3/con#a17"/>
    <hyperlink ref="B94" r:id="rId134" location="a16" display="https://www.boe.es/eli/es/rd/2010/01/08/3/con#a16"/>
    <hyperlink ref="B96" r:id="rId135" location="a17" display="https://www.boe.es/eli/es/rd/2010/01/08/3/con#a17"/>
    <hyperlink ref="B95" r:id="rId136" location="a17" display="https://www.boe.es/eli/es/rd/2010/01/08/3/con#a17"/>
  </hyperlinks>
  <pageMargins left="0.7" right="0.7" top="0.75" bottom="0.75" header="0.3" footer="0.3"/>
  <tableParts count="1">
    <tablePart r:id="rId137"/>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9"/>
  <sheetViews>
    <sheetView topLeftCell="C1" workbookViewId="0">
      <selection activeCell="I40" sqref="I40"/>
    </sheetView>
  </sheetViews>
  <sheetFormatPr defaultRowHeight="14.4" x14ac:dyDescent="0.3"/>
  <cols>
    <col min="1" max="1" width="14.44140625" hidden="1" customWidth="1"/>
    <col min="2" max="2" width="51.6640625" hidden="1" customWidth="1"/>
    <col min="3" max="3" width="18.44140625" customWidth="1"/>
    <col min="4" max="4" width="13.33203125" bestFit="1" customWidth="1"/>
    <col min="5" max="5" width="17.109375" bestFit="1" customWidth="1"/>
    <col min="6" max="6" width="14" bestFit="1" customWidth="1"/>
    <col min="7" max="7" width="17" bestFit="1" customWidth="1"/>
    <col min="8" max="8" width="16.44140625" bestFit="1" customWidth="1"/>
    <col min="9" max="9" width="17.109375" bestFit="1" customWidth="1"/>
    <col min="10" max="10" width="15.5546875" bestFit="1" customWidth="1"/>
    <col min="11" max="11" width="15.88671875" bestFit="1" customWidth="1"/>
    <col min="12" max="12" width="16.6640625" bestFit="1" customWidth="1"/>
    <col min="13" max="13" width="16.5546875" bestFit="1" customWidth="1"/>
    <col min="14" max="14" width="7.6640625" bestFit="1" customWidth="1"/>
  </cols>
  <sheetData>
    <row r="1" spans="1:14" x14ac:dyDescent="0.3">
      <c r="A1" t="s">
        <v>584</v>
      </c>
      <c r="B1" t="s">
        <v>585</v>
      </c>
      <c r="C1" t="s">
        <v>586</v>
      </c>
      <c r="D1" t="s">
        <v>597</v>
      </c>
      <c r="E1" t="s">
        <v>596</v>
      </c>
      <c r="F1" t="s">
        <v>595</v>
      </c>
      <c r="G1" t="s">
        <v>594</v>
      </c>
      <c r="H1" t="s">
        <v>593</v>
      </c>
      <c r="I1" t="s">
        <v>592</v>
      </c>
      <c r="J1" t="s">
        <v>591</v>
      </c>
      <c r="K1" t="s">
        <v>590</v>
      </c>
      <c r="L1" t="s">
        <v>589</v>
      </c>
      <c r="M1" t="s">
        <v>588</v>
      </c>
      <c r="N1" t="s">
        <v>587</v>
      </c>
    </row>
    <row r="2" spans="1:14" x14ac:dyDescent="0.3">
      <c r="A2" s="68" t="s">
        <v>392</v>
      </c>
      <c r="B2" s="69" t="s">
        <v>300</v>
      </c>
      <c r="C2" s="65" t="str">
        <f>HYPERLINK(Taula1517[[#This Row],[Enllaç Mesura]],Taula1517[[#This Row],[Codi Mesura]])</f>
        <v>[org.1]</v>
      </c>
      <c r="D2" s="95" t="str">
        <f>IF(COUNTIF('1-Propòsit'!$E$3:$H$12,A2)&lt;1,"No aplica","Si")</f>
        <v>No aplica</v>
      </c>
      <c r="E2" s="95" t="str">
        <f>IF(COUNTIF('2-Arquitectura'!$E$2:$O$14,A2)&lt;1,"No aplica","Si")</f>
        <v>No aplica</v>
      </c>
      <c r="F2" s="95" t="str">
        <f>IF(COUNTIF('3-Codi font'!$E$2:$K$13,A2)&lt;1,"No aplica","Si")</f>
        <v>No aplica</v>
      </c>
      <c r="G2" s="95" t="str">
        <f>IF(COUNTIF('4-Software de tercers'!E2:M9,A2)&lt;1,"No aplica","Si")</f>
        <v>Si</v>
      </c>
      <c r="H2" s="95" t="str">
        <f>IF(COUNTIF('5-Criptografia'!$E$2:$J$7,A2)&lt;1,"No aplica","Si")</f>
        <v>No aplica</v>
      </c>
      <c r="I2" s="95" t="str">
        <f>IF(COUNTIF('6-Autenticació'!$E$2:$K$10,A2)&lt;1,"No aplica","Si")</f>
        <v>No aplica</v>
      </c>
      <c r="J2" s="95" t="str">
        <f>IF(COUNTIF('7-Emmagatzematge'!$E$2:$K$20,A2)&lt;1,"No aplica","Si")</f>
        <v>No aplica</v>
      </c>
      <c r="K2" s="95" t="str">
        <f>IF(COUNTIF('8-Comunicacions de Xarxa'!$E$2:$M$11,A2)&lt;1,"No aplica","Si")</f>
        <v>No aplica</v>
      </c>
      <c r="L2" s="95" t="str">
        <f>IF(COUNTIF('9-Interaccions'!$E$2:$L$15,A2)&lt;1,"No aplica","Si")</f>
        <v>No aplica</v>
      </c>
      <c r="M2" s="96" t="str">
        <f>IF(COUNTIF('10-Resiliència'!$E$2:$I$11,A2)&lt;1,"No aplica","Si")</f>
        <v>No aplica</v>
      </c>
      <c r="N2" s="97" t="str">
        <f>IF(COUNTIF(Taula1517[[#This Row],[1 - Propòsit]:[10 - Resiliència]],"Si")&gt;=1,"Si","No")</f>
        <v>Si</v>
      </c>
    </row>
    <row r="3" spans="1:14" x14ac:dyDescent="0.3">
      <c r="A3" s="66" t="s">
        <v>291</v>
      </c>
      <c r="B3" s="67" t="s">
        <v>301</v>
      </c>
      <c r="C3" s="65" t="str">
        <f>HYPERLINK(Taula1517[[#This Row],[Enllaç Mesura]],Taula1517[[#This Row],[Codi Mesura]])</f>
        <v>[org.2]</v>
      </c>
      <c r="D3" s="95" t="str">
        <f>IF(COUNTIF('1-Propòsit'!$E$3:$H$12,A3)&lt;1,"No aplica","Si")</f>
        <v>No aplica</v>
      </c>
      <c r="E3" s="95" t="str">
        <f>IF(COUNTIF('2-Arquitectura'!$E$2:$O$14,A3)&lt;1,"No aplica","Si")</f>
        <v>No aplica</v>
      </c>
      <c r="F3" s="95" t="str">
        <f>IF(COUNTIF('3-Codi font'!$E$2:$K$13,A3)&lt;1,"No aplica","Si")</f>
        <v>No aplica</v>
      </c>
      <c r="G3" s="95" t="str">
        <f>IF(COUNTIF('4-Software de tercers'!E3:M10,A3)&lt;1,"No aplica","Si")</f>
        <v>No aplica</v>
      </c>
      <c r="H3" s="95" t="str">
        <f>IF(COUNTIF('5-Criptografia'!$E$2:$J$7,A3)&lt;1,"No aplica","Si")</f>
        <v>No aplica</v>
      </c>
      <c r="I3" s="95" t="str">
        <f>IF(COUNTIF('6-Autenticació'!$E$2:$K$10,A3)&lt;1,"No aplica","Si")</f>
        <v>Si</v>
      </c>
      <c r="J3" s="95" t="str">
        <f>IF(COUNTIF('7-Emmagatzematge'!$E$2:$K$20,A3)&lt;1,"No aplica","Si")</f>
        <v>No aplica</v>
      </c>
      <c r="K3" s="95" t="str">
        <f>IF(COUNTIF('8-Comunicacions de Xarxa'!$E$2:$M$11,A3)&lt;1,"No aplica","Si")</f>
        <v>No aplica</v>
      </c>
      <c r="L3" s="95" t="str">
        <f>IF(COUNTIF('9-Interaccions'!$E$2:$L$15,A3)&lt;1,"No aplica","Si")</f>
        <v>No aplica</v>
      </c>
      <c r="M3" s="96" t="str">
        <f>IF(COUNTIF('10-Resiliència'!$E$2:$I$11,A3)&lt;1,"No aplica","Si")</f>
        <v>Si</v>
      </c>
      <c r="N3" s="97" t="str">
        <f>IF(COUNTIF(Taula1517[[#This Row],[1 - Propòsit]:[10 - Resiliència]],"Si")&gt;=1,"Si","No")</f>
        <v>Si</v>
      </c>
    </row>
    <row r="4" spans="1:14" x14ac:dyDescent="0.3">
      <c r="A4" s="68" t="s">
        <v>296</v>
      </c>
      <c r="B4" s="69" t="s">
        <v>302</v>
      </c>
      <c r="C4" s="65" t="str">
        <f>HYPERLINK(Taula1517[[#This Row],[Enllaç Mesura]],Taula1517[[#This Row],[Codi Mesura]])</f>
        <v>[org.3]</v>
      </c>
      <c r="D4" s="95" t="str">
        <f>IF(COUNTIF('1-Propòsit'!$E$3:$H$12,A4)&lt;1,"No aplica","Si")</f>
        <v>No aplica</v>
      </c>
      <c r="E4" s="95" t="str">
        <f>IF(COUNTIF('2-Arquitectura'!$E$2:$O$14,A4)&lt;1,"No aplica","Si")</f>
        <v>Si</v>
      </c>
      <c r="F4" s="95" t="str">
        <f>IF(COUNTIF('3-Codi font'!$E$2:$K$13,A4)&lt;1,"No aplica","Si")</f>
        <v>No aplica</v>
      </c>
      <c r="G4" s="95" t="str">
        <f>IF(COUNTIF('4-Software de tercers'!E4:M11,A4)&lt;1,"No aplica","Si")</f>
        <v>No aplica</v>
      </c>
      <c r="H4" s="95" t="str">
        <f>IF(COUNTIF('5-Criptografia'!$E$2:$J$7,A4)&lt;1,"No aplica","Si")</f>
        <v>No aplica</v>
      </c>
      <c r="I4" s="95" t="str">
        <f>IF(COUNTIF('6-Autenticació'!$E$2:$K$10,A4)&lt;1,"No aplica","Si")</f>
        <v>Si</v>
      </c>
      <c r="J4" s="95" t="str">
        <f>IF(COUNTIF('7-Emmagatzematge'!$E$2:$K$20,A4)&lt;1,"No aplica","Si")</f>
        <v>No aplica</v>
      </c>
      <c r="K4" s="95" t="str">
        <f>IF(COUNTIF('8-Comunicacions de Xarxa'!$E$2:$M$11,A4)&lt;1,"No aplica","Si")</f>
        <v>No aplica</v>
      </c>
      <c r="L4" s="95" t="str">
        <f>IF(COUNTIF('9-Interaccions'!$E$2:$L$15,A4)&lt;1,"No aplica","Si")</f>
        <v>No aplica</v>
      </c>
      <c r="M4" s="96" t="str">
        <f>IF(COUNTIF('10-Resiliència'!$E$2:$I$11,A4)&lt;1,"No aplica","Si")</f>
        <v>Si</v>
      </c>
      <c r="N4" s="97" t="str">
        <f>IF(COUNTIF(Taula1517[[#This Row],[1 - Propòsit]:[10 - Resiliència]],"Si")&gt;=1,"Si","No")</f>
        <v>Si</v>
      </c>
    </row>
    <row r="5" spans="1:14" x14ac:dyDescent="0.3">
      <c r="A5" s="66" t="s">
        <v>393</v>
      </c>
      <c r="B5" s="67" t="s">
        <v>303</v>
      </c>
      <c r="C5" s="65" t="str">
        <f>HYPERLINK(Taula1517[[#This Row],[Enllaç Mesura]],Taula1517[[#This Row],[Codi Mesura]])</f>
        <v>[org.4]</v>
      </c>
      <c r="D5" s="95" t="str">
        <f>IF(COUNTIF('1-Propòsit'!$E$3:$H$12,A5)&lt;1,"No aplica","Si")</f>
        <v>No aplica</v>
      </c>
      <c r="E5" s="95" t="str">
        <f>IF(COUNTIF('2-Arquitectura'!$E$2:$O$14,A5)&lt;1,"No aplica","Si")</f>
        <v>Si</v>
      </c>
      <c r="F5" s="95" t="str">
        <f>IF(COUNTIF('3-Codi font'!$E$2:$K$13,A5)&lt;1,"No aplica","Si")</f>
        <v>No aplica</v>
      </c>
      <c r="G5" s="95" t="str">
        <f>IF(COUNTIF('4-Software de tercers'!E5:M12,A5)&lt;1,"No aplica","Si")</f>
        <v>No aplica</v>
      </c>
      <c r="H5" s="95" t="str">
        <f>IF(COUNTIF('5-Criptografia'!$E$2:$J$7,A5)&lt;1,"No aplica","Si")</f>
        <v>Si</v>
      </c>
      <c r="I5" s="95" t="str">
        <f>IF(COUNTIF('6-Autenticació'!$E$2:$K$10,A5)&lt;1,"No aplica","Si")</f>
        <v>No aplica</v>
      </c>
      <c r="J5" s="95" t="str">
        <f>IF(COUNTIF('7-Emmagatzematge'!$E$2:$K$20,A5)&lt;1,"No aplica","Si")</f>
        <v>No aplica</v>
      </c>
      <c r="K5" s="95" t="str">
        <f>IF(COUNTIF('8-Comunicacions de Xarxa'!$E$2:$M$11,A5)&lt;1,"No aplica","Si")</f>
        <v>No aplica</v>
      </c>
      <c r="L5" s="95" t="str">
        <f>IF(COUNTIF('9-Interaccions'!$E$2:$L$15,A5)&lt;1,"No aplica","Si")</f>
        <v>No aplica</v>
      </c>
      <c r="M5" s="96" t="str">
        <f>IF(COUNTIF('10-Resiliència'!$E$2:$I$11,A5)&lt;1,"No aplica","Si")</f>
        <v>No aplica</v>
      </c>
      <c r="N5" s="97" t="str">
        <f>IF(COUNTIF(Taula1517[[#This Row],[1 - Propòsit]:[10 - Resiliència]],"Si")&gt;=1,"Si","No")</f>
        <v>Si</v>
      </c>
    </row>
    <row r="6" spans="1:14" x14ac:dyDescent="0.3">
      <c r="A6" s="68" t="s">
        <v>396</v>
      </c>
      <c r="B6" s="69" t="s">
        <v>306</v>
      </c>
      <c r="C6" s="65" t="str">
        <f>HYPERLINK(Taula1517[[#This Row],[Enllaç Mesura]],Taula1517[[#This Row],[Codi Mesura]])</f>
        <v>[op.pl.1]</v>
      </c>
      <c r="D6" s="95" t="str">
        <f>IF(COUNTIF('1-Propòsit'!$E$3:$H$12,A6)&lt;1,"No aplica","Si")</f>
        <v>No aplica</v>
      </c>
      <c r="E6" s="95" t="str">
        <f>IF(COUNTIF('2-Arquitectura'!$E$2:$O$14,A6)&lt;1,"No aplica","Si")</f>
        <v>No aplica</v>
      </c>
      <c r="F6" s="95" t="str">
        <f>IF(COUNTIF('3-Codi font'!$E$2:$K$13,A6)&lt;1,"No aplica","Si")</f>
        <v>No aplica</v>
      </c>
      <c r="G6" s="95" t="str">
        <f>IF(COUNTIF('4-Software de tercers'!E6:M13,A6)&lt;1,"No aplica","Si")</f>
        <v>Si</v>
      </c>
      <c r="H6" s="95" t="str">
        <f>IF(COUNTIF('5-Criptografia'!$E$2:$J$7,A6)&lt;1,"No aplica","Si")</f>
        <v>No aplica</v>
      </c>
      <c r="I6" s="95" t="str">
        <f>IF(COUNTIF('6-Autenticació'!$E$2:$K$10,A6)&lt;1,"No aplica","Si")</f>
        <v>Si</v>
      </c>
      <c r="J6" s="95" t="str">
        <f>IF(COUNTIF('7-Emmagatzematge'!$E$2:$K$20,A6)&lt;1,"No aplica","Si")</f>
        <v>No aplica</v>
      </c>
      <c r="K6" s="95" t="str">
        <f>IF(COUNTIF('8-Comunicacions de Xarxa'!$E$2:$M$11,A6)&lt;1,"No aplica","Si")</f>
        <v>No aplica</v>
      </c>
      <c r="L6" s="95" t="str">
        <f>IF(COUNTIF('9-Interaccions'!$E$2:$L$15,A6)&lt;1,"No aplica","Si")</f>
        <v>No aplica</v>
      </c>
      <c r="M6" s="96" t="str">
        <f>IF(COUNTIF('10-Resiliència'!$E$2:$I$11,A6)&lt;1,"No aplica","Si")</f>
        <v>No aplica</v>
      </c>
      <c r="N6" s="97" t="str">
        <f>IF(COUNTIF(Taula1517[[#This Row],[1 - Propòsit]:[10 - Resiliència]],"Si")&gt;=1,"Si","No")</f>
        <v>Si</v>
      </c>
    </row>
    <row r="7" spans="1:14" x14ac:dyDescent="0.3">
      <c r="A7" s="66" t="s">
        <v>295</v>
      </c>
      <c r="B7" s="67" t="s">
        <v>307</v>
      </c>
      <c r="C7" s="65" t="str">
        <f>HYPERLINK(Taula1517[[#This Row],[Enllaç Mesura]],Taula1517[[#This Row],[Codi Mesura]])</f>
        <v>[op.pl.2]</v>
      </c>
      <c r="D7" s="95" t="str">
        <f>IF(COUNTIF('1-Propòsit'!$E$3:$H$12,A7)&lt;1,"No aplica","Si")</f>
        <v>No aplica</v>
      </c>
      <c r="E7" s="95" t="str">
        <f>IF(COUNTIF('2-Arquitectura'!$E$2:$O$14,A7)&lt;1,"No aplica","Si")</f>
        <v>Si</v>
      </c>
      <c r="F7" s="95" t="str">
        <f>IF(COUNTIF('3-Codi font'!$E$2:$K$13,A7)&lt;1,"No aplica","Si")</f>
        <v>Si</v>
      </c>
      <c r="G7" s="95" t="str">
        <f>IF(COUNTIF('4-Software de tercers'!E7:M14,A7)&lt;1,"No aplica","Si")</f>
        <v>Si</v>
      </c>
      <c r="H7" s="95" t="str">
        <f>IF(COUNTIF('5-Criptografia'!$E$2:$J$7,A7)&lt;1,"No aplica","Si")</f>
        <v>No aplica</v>
      </c>
      <c r="I7" s="95" t="str">
        <f>IF(COUNTIF('6-Autenticació'!$E$2:$K$10,A7)&lt;1,"No aplica","Si")</f>
        <v>Si</v>
      </c>
      <c r="J7" s="95" t="str">
        <f>IF(COUNTIF('7-Emmagatzematge'!$E$2:$K$20,A7)&lt;1,"No aplica","Si")</f>
        <v>Si</v>
      </c>
      <c r="K7" s="95" t="str">
        <f>IF(COUNTIF('8-Comunicacions de Xarxa'!$E$2:$M$11,A7)&lt;1,"No aplica","Si")</f>
        <v>Si</v>
      </c>
      <c r="L7" s="95" t="str">
        <f>IF(COUNTIF('9-Interaccions'!$E$2:$L$15,A7)&lt;1,"No aplica","Si")</f>
        <v>Si</v>
      </c>
      <c r="M7" s="96" t="str">
        <f>IF(COUNTIF('10-Resiliència'!$E$2:$I$11,A7)&lt;1,"No aplica","Si")</f>
        <v>Si</v>
      </c>
      <c r="N7" s="97" t="str">
        <f>IF(COUNTIF(Taula1517[[#This Row],[1 - Propòsit]:[10 - Resiliència]],"Si")&gt;=1,"Si","No")</f>
        <v>Si</v>
      </c>
    </row>
    <row r="8" spans="1:14" x14ac:dyDescent="0.3">
      <c r="A8" s="68" t="s">
        <v>397</v>
      </c>
      <c r="B8" s="69" t="s">
        <v>308</v>
      </c>
      <c r="C8" s="65" t="str">
        <f>HYPERLINK(Taula1517[[#This Row],[Enllaç Mesura]],Taula1517[[#This Row],[Codi Mesura]])</f>
        <v>[op.pl.3]</v>
      </c>
      <c r="D8" s="95" t="str">
        <f>IF(COUNTIF('1-Propòsit'!$E$3:$H$12,A8)&lt;1,"No aplica","Si")</f>
        <v>No aplica</v>
      </c>
      <c r="E8" s="95" t="str">
        <f>IF(COUNTIF('2-Arquitectura'!$E$2:$O$14,A8)&lt;1,"No aplica","Si")</f>
        <v>Si</v>
      </c>
      <c r="F8" s="95" t="str">
        <f>IF(COUNTIF('3-Codi font'!$E$2:$K$13,A8)&lt;1,"No aplica","Si")</f>
        <v>No aplica</v>
      </c>
      <c r="G8" s="95" t="str">
        <f>IF(COUNTIF('4-Software de tercers'!E8:M15,A8)&lt;1,"No aplica","Si")</f>
        <v>No aplica</v>
      </c>
      <c r="H8" s="95" t="str">
        <f>IF(COUNTIF('5-Criptografia'!$E$2:$J$7,A8)&lt;1,"No aplica","Si")</f>
        <v>No aplica</v>
      </c>
      <c r="I8" s="95" t="str">
        <f>IF(COUNTIF('6-Autenticació'!$E$2:$K$10,A8)&lt;1,"No aplica","Si")</f>
        <v>No aplica</v>
      </c>
      <c r="J8" s="95" t="str">
        <f>IF(COUNTIF('7-Emmagatzematge'!$E$2:$K$20,A8)&lt;1,"No aplica","Si")</f>
        <v>No aplica</v>
      </c>
      <c r="K8" s="95" t="str">
        <f>IF(COUNTIF('8-Comunicacions de Xarxa'!$E$2:$M$11,A8)&lt;1,"No aplica","Si")</f>
        <v>No aplica</v>
      </c>
      <c r="L8" s="95" t="str">
        <f>IF(COUNTIF('9-Interaccions'!$E$2:$L$15,A8)&lt;1,"No aplica","Si")</f>
        <v>No aplica</v>
      </c>
      <c r="M8" s="96" t="str">
        <f>IF(COUNTIF('10-Resiliència'!$E$2:$I$11,A8)&lt;1,"No aplica","Si")</f>
        <v>No aplica</v>
      </c>
      <c r="N8" s="97" t="str">
        <f>IF(COUNTIF(Taula1517[[#This Row],[1 - Propòsit]:[10 - Resiliència]],"Si")&gt;=1,"Si","No")</f>
        <v>Si</v>
      </c>
    </row>
    <row r="9" spans="1:14" x14ac:dyDescent="0.3">
      <c r="A9" s="68" t="s">
        <v>399</v>
      </c>
      <c r="B9" s="69" t="s">
        <v>310</v>
      </c>
      <c r="C9" s="65" t="str">
        <f>HYPERLINK(Taula1517[[#This Row],[Enllaç Mesura]],Taula1517[[#This Row],[Codi Mesura]])</f>
        <v>[op.pl.5]</v>
      </c>
      <c r="D9" s="95" t="str">
        <f>IF(COUNTIF('1-Propòsit'!$E$3:$H$12,A9)&lt;1,"No aplica","Si")</f>
        <v>No aplica</v>
      </c>
      <c r="E9" s="95" t="str">
        <f>IF(COUNTIF('2-Arquitectura'!$E$2:$O$14,A9)&lt;1,"No aplica","Si")</f>
        <v>Si</v>
      </c>
      <c r="F9" s="95" t="str">
        <f>IF(COUNTIF('3-Codi font'!$E$2:$K$13,A9)&lt;1,"No aplica","Si")</f>
        <v>No aplica</v>
      </c>
      <c r="G9" s="95" t="str">
        <f>IF(COUNTIF('4-Software de tercers'!E9:M16,A9)&lt;1,"No aplica","Si")</f>
        <v>No aplica</v>
      </c>
      <c r="H9" s="95" t="str">
        <f>IF(COUNTIF('5-Criptografia'!$E$2:$J$7,A9)&lt;1,"No aplica","Si")</f>
        <v>No aplica</v>
      </c>
      <c r="I9" s="95" t="str">
        <f>IF(COUNTIF('6-Autenticació'!$E$2:$K$10,A9)&lt;1,"No aplica","Si")</f>
        <v>No aplica</v>
      </c>
      <c r="J9" s="95" t="str">
        <f>IF(COUNTIF('7-Emmagatzematge'!$E$2:$K$20,A9)&lt;1,"No aplica","Si")</f>
        <v>No aplica</v>
      </c>
      <c r="K9" s="95" t="str">
        <f>IF(COUNTIF('8-Comunicacions de Xarxa'!$E$2:$M$11,A9)&lt;1,"No aplica","Si")</f>
        <v>No aplica</v>
      </c>
      <c r="L9" s="95" t="str">
        <f>IF(COUNTIF('9-Interaccions'!$E$2:$L$15,A9)&lt;1,"No aplica","Si")</f>
        <v>No aplica</v>
      </c>
      <c r="M9" s="96" t="str">
        <f>IF(COUNTIF('10-Resiliència'!$E$2:$I$11,A9)&lt;1,"No aplica","Si")</f>
        <v>No aplica</v>
      </c>
      <c r="N9" s="97" t="str">
        <f>IF(COUNTIF(Taula1517[[#This Row],[1 - Propòsit]:[10 - Resiliència]],"Si")&gt;=1,"Si","No")</f>
        <v>Si</v>
      </c>
    </row>
    <row r="10" spans="1:14" x14ac:dyDescent="0.3">
      <c r="A10" s="66" t="s">
        <v>400</v>
      </c>
      <c r="B10" s="67" t="s">
        <v>311</v>
      </c>
      <c r="C10" s="65" t="str">
        <f>HYPERLINK(Taula1517[[#This Row],[Enllaç Mesura]],Taula1517[[#This Row],[Codi Mesura]])</f>
        <v>[op.acc]</v>
      </c>
      <c r="D10" s="95" t="str">
        <f>IF(COUNTIF('1-Propòsit'!$E$3:$H$12,A10)&lt;1,"No aplica","Si")</f>
        <v>No aplica</v>
      </c>
      <c r="E10" s="95" t="str">
        <f>IF(COUNTIF('2-Arquitectura'!$E$2:$O$14,A10)&lt;1,"No aplica","Si")</f>
        <v>No aplica</v>
      </c>
      <c r="F10" s="95" t="str">
        <f>IF(COUNTIF('3-Codi font'!$E$2:$K$13,A10)&lt;1,"No aplica","Si")</f>
        <v>No aplica</v>
      </c>
      <c r="G10" s="95" t="str">
        <f>IF(COUNTIF('4-Software de tercers'!E10:M17,A10)&lt;1,"No aplica","Si")</f>
        <v>No aplica</v>
      </c>
      <c r="H10" s="95" t="str">
        <f>IF(COUNTIF('5-Criptografia'!$E$2:$J$7,A10)&lt;1,"No aplica","Si")</f>
        <v>No aplica</v>
      </c>
      <c r="I10" s="95" t="str">
        <f>IF(COUNTIF('6-Autenticació'!$E$2:$K$10,A10)&lt;1,"No aplica","Si")</f>
        <v>No aplica</v>
      </c>
      <c r="J10" s="95" t="str">
        <f>IF(COUNTIF('7-Emmagatzematge'!$E$2:$K$20,A10)&lt;1,"No aplica","Si")</f>
        <v>No aplica</v>
      </c>
      <c r="K10" s="95" t="str">
        <f>IF(COUNTIF('8-Comunicacions de Xarxa'!$E$2:$M$11,A10)&lt;1,"No aplica","Si")</f>
        <v>No aplica</v>
      </c>
      <c r="L10" s="95" t="str">
        <f>IF(COUNTIF('9-Interaccions'!$E$2:$L$15,A10)&lt;1,"No aplica","Si")</f>
        <v>Si</v>
      </c>
      <c r="M10" s="96" t="str">
        <f>IF(COUNTIF('10-Resiliència'!$E$2:$I$11,A10)&lt;1,"No aplica","Si")</f>
        <v>Si</v>
      </c>
      <c r="N10" s="97" t="str">
        <f>IF(COUNTIF(Taula1517[[#This Row],[1 - Propòsit]:[10 - Resiliència]],"Si")&gt;=1,"Si","No")</f>
        <v>Si</v>
      </c>
    </row>
    <row r="11" spans="1:14" x14ac:dyDescent="0.3">
      <c r="A11" s="68" t="s">
        <v>401</v>
      </c>
      <c r="B11" s="69" t="s">
        <v>312</v>
      </c>
      <c r="C11" s="65" t="str">
        <f>HYPERLINK(Taula1517[[#This Row],[Enllaç Mesura]],Taula1517[[#This Row],[Codi Mesura]])</f>
        <v>[op.acc.1]</v>
      </c>
      <c r="D11" s="95" t="str">
        <f>IF(COUNTIF('1-Propòsit'!$E$3:$H$12,A11)&lt;1,"No aplica","Si")</f>
        <v>Si</v>
      </c>
      <c r="E11" s="95" t="str">
        <f>IF(COUNTIF('2-Arquitectura'!$E$2:$O$14,A11)&lt;1,"No aplica","Si")</f>
        <v>No aplica</v>
      </c>
      <c r="F11" s="95" t="str">
        <f>IF(COUNTIF('3-Codi font'!$E$2:$K$13,A11)&lt;1,"No aplica","Si")</f>
        <v>No aplica</v>
      </c>
      <c r="G11" s="95" t="str">
        <f>IF(COUNTIF('4-Software de tercers'!E11:M18,A11)&lt;1,"No aplica","Si")</f>
        <v>No aplica</v>
      </c>
      <c r="H11" s="95" t="str">
        <f>IF(COUNTIF('5-Criptografia'!$E$2:$J$7,A11)&lt;1,"No aplica","Si")</f>
        <v>No aplica</v>
      </c>
      <c r="I11" s="95" t="str">
        <f>IF(COUNTIF('6-Autenticació'!$E$2:$K$10,A11)&lt;1,"No aplica","Si")</f>
        <v>No aplica</v>
      </c>
      <c r="J11" s="95" t="str">
        <f>IF(COUNTIF('7-Emmagatzematge'!$E$2:$K$20,A11)&lt;1,"No aplica","Si")</f>
        <v>No aplica</v>
      </c>
      <c r="K11" s="95" t="str">
        <f>IF(COUNTIF('8-Comunicacions de Xarxa'!$E$2:$M$11,A11)&lt;1,"No aplica","Si")</f>
        <v>No aplica</v>
      </c>
      <c r="L11" s="95" t="str">
        <f>IF(COUNTIF('9-Interaccions'!$E$2:$L$15,A11)&lt;1,"No aplica","Si")</f>
        <v>No aplica</v>
      </c>
      <c r="M11" s="96" t="str">
        <f>IF(COUNTIF('10-Resiliència'!$E$2:$I$11,A11)&lt;1,"No aplica","Si")</f>
        <v>No aplica</v>
      </c>
      <c r="N11" s="97" t="str">
        <f>IF(COUNTIF(Taula1517[[#This Row],[1 - Propòsit]:[10 - Resiliència]],"Si")&gt;=1,"Si","No")</f>
        <v>Si</v>
      </c>
    </row>
    <row r="12" spans="1:14" x14ac:dyDescent="0.3">
      <c r="A12" s="66" t="s">
        <v>402</v>
      </c>
      <c r="B12" s="67" t="s">
        <v>313</v>
      </c>
      <c r="C12" s="65" t="str">
        <f>HYPERLINK(Taula1517[[#This Row],[Enllaç Mesura]],Taula1517[[#This Row],[Codi Mesura]])</f>
        <v>[op.acc.2]</v>
      </c>
      <c r="D12" s="95" t="str">
        <f>IF(COUNTIF('1-Propòsit'!$E$3:$H$12,A12)&lt;1,"No aplica","Si")</f>
        <v>Si</v>
      </c>
      <c r="E12" s="95" t="str">
        <f>IF(COUNTIF('2-Arquitectura'!$E$2:$O$14,A12)&lt;1,"No aplica","Si")</f>
        <v>No aplica</v>
      </c>
      <c r="F12" s="95" t="str">
        <f>IF(COUNTIF('3-Codi font'!$E$2:$K$13,A12)&lt;1,"No aplica","Si")</f>
        <v>No aplica</v>
      </c>
      <c r="G12" s="95" t="str">
        <f>IF(COUNTIF('4-Software de tercers'!E12:M19,A12)&lt;1,"No aplica","Si")</f>
        <v>No aplica</v>
      </c>
      <c r="H12" s="95" t="str">
        <f>IF(COUNTIF('5-Criptografia'!$E$2:$J$7,A12)&lt;1,"No aplica","Si")</f>
        <v>No aplica</v>
      </c>
      <c r="I12" s="95" t="str">
        <f>IF(COUNTIF('6-Autenticació'!$E$2:$K$10,A12)&lt;1,"No aplica","Si")</f>
        <v>No aplica</v>
      </c>
      <c r="J12" s="95" t="str">
        <f>IF(COUNTIF('7-Emmagatzematge'!$E$2:$K$20,A12)&lt;1,"No aplica","Si")</f>
        <v>No aplica</v>
      </c>
      <c r="K12" s="95" t="str">
        <f>IF(COUNTIF('8-Comunicacions de Xarxa'!$E$2:$M$11,A12)&lt;1,"No aplica","Si")</f>
        <v>No aplica</v>
      </c>
      <c r="L12" s="95" t="str">
        <f>IF(COUNTIF('9-Interaccions'!$E$2:$L$15,A12)&lt;1,"No aplica","Si")</f>
        <v>No aplica</v>
      </c>
      <c r="M12" s="96" t="str">
        <f>IF(COUNTIF('10-Resiliència'!$E$2:$I$11,A12)&lt;1,"No aplica","Si")</f>
        <v>No aplica</v>
      </c>
      <c r="N12" s="97" t="str">
        <f>IF(COUNTIF(Taula1517[[#This Row],[1 - Propòsit]:[10 - Resiliència]],"Si")&gt;=1,"Si","No")</f>
        <v>Si</v>
      </c>
    </row>
    <row r="13" spans="1:14" x14ac:dyDescent="0.3">
      <c r="A13" s="68" t="s">
        <v>292</v>
      </c>
      <c r="B13" s="69" t="s">
        <v>314</v>
      </c>
      <c r="C13" s="65" t="str">
        <f>HYPERLINK(Taula1517[[#This Row],[Enllaç Mesura]],Taula1517[[#This Row],[Codi Mesura]])</f>
        <v>[op.acc.3]</v>
      </c>
      <c r="D13" s="95" t="str">
        <f>IF(COUNTIF('1-Propòsit'!$E$3:$H$12,A13)&lt;1,"No aplica","Si")</f>
        <v>No aplica</v>
      </c>
      <c r="E13" s="95" t="str">
        <f>IF(COUNTIF('2-Arquitectura'!$E$2:$O$14,A13)&lt;1,"No aplica","Si")</f>
        <v>No aplica</v>
      </c>
      <c r="F13" s="95" t="str">
        <f>IF(COUNTIF('3-Codi font'!$E$2:$K$13,A13)&lt;1,"No aplica","Si")</f>
        <v>No aplica</v>
      </c>
      <c r="G13" s="95" t="str">
        <f>IF(COUNTIF('4-Software de tercers'!E13:M20,A13)&lt;1,"No aplica","Si")</f>
        <v>No aplica</v>
      </c>
      <c r="H13" s="95" t="str">
        <f>IF(COUNTIF('5-Criptografia'!$E$2:$J$7,A13)&lt;1,"No aplica","Si")</f>
        <v>No aplica</v>
      </c>
      <c r="I13" s="95" t="str">
        <f>IF(COUNTIF('6-Autenticació'!$E$2:$K$10,A13)&lt;1,"No aplica","Si")</f>
        <v>No aplica</v>
      </c>
      <c r="J13" s="95" t="str">
        <f>IF(COUNTIF('7-Emmagatzematge'!$E$2:$K$20,A13)&lt;1,"No aplica","Si")</f>
        <v>No aplica</v>
      </c>
      <c r="K13" s="95" t="str">
        <f>IF(COUNTIF('8-Comunicacions de Xarxa'!$E$2:$M$11,A13)&lt;1,"No aplica","Si")</f>
        <v>No aplica</v>
      </c>
      <c r="L13" s="95" t="str">
        <f>IF(COUNTIF('9-Interaccions'!$E$2:$L$15,A13)&lt;1,"No aplica","Si")</f>
        <v>No aplica</v>
      </c>
      <c r="M13" s="96" t="str">
        <f>IF(COUNTIF('10-Resiliència'!$E$2:$I$11,A13)&lt;1,"No aplica","Si")</f>
        <v>Si</v>
      </c>
      <c r="N13" s="97" t="str">
        <f>IF(COUNTIF(Taula1517[[#This Row],[1 - Propòsit]:[10 - Resiliència]],"Si")&gt;=1,"Si","No")</f>
        <v>Si</v>
      </c>
    </row>
    <row r="14" spans="1:14" x14ac:dyDescent="0.3">
      <c r="A14" s="66" t="s">
        <v>403</v>
      </c>
      <c r="B14" s="67" t="s">
        <v>315</v>
      </c>
      <c r="C14" s="65" t="str">
        <f>HYPERLINK(Taula1517[[#This Row],[Enllaç Mesura]],Taula1517[[#This Row],[Codi Mesura]])</f>
        <v>[op.acc.4]</v>
      </c>
      <c r="D14" s="95" t="str">
        <f>IF(COUNTIF('1-Propòsit'!$E$3:$H$12,A14)&lt;1,"No aplica","Si")</f>
        <v>Si</v>
      </c>
      <c r="E14" s="95" t="str">
        <f>IF(COUNTIF('2-Arquitectura'!$E$2:$O$14,A14)&lt;1,"No aplica","Si")</f>
        <v>No aplica</v>
      </c>
      <c r="F14" s="95" t="str">
        <f>IF(COUNTIF('3-Codi font'!$E$2:$K$13,A14)&lt;1,"No aplica","Si")</f>
        <v>No aplica</v>
      </c>
      <c r="G14" s="95" t="str">
        <f>IF(COUNTIF('4-Software de tercers'!E14:M21,A14)&lt;1,"No aplica","Si")</f>
        <v>No aplica</v>
      </c>
      <c r="H14" s="95" t="str">
        <f>IF(COUNTIF('5-Criptografia'!$E$2:$J$7,A14)&lt;1,"No aplica","Si")</f>
        <v>No aplica</v>
      </c>
      <c r="I14" s="95" t="str">
        <f>IF(COUNTIF('6-Autenticació'!$E$2:$K$10,A14)&lt;1,"No aplica","Si")</f>
        <v>No aplica</v>
      </c>
      <c r="J14" s="95" t="str">
        <f>IF(COUNTIF('7-Emmagatzematge'!$E$2:$K$20,A14)&lt;1,"No aplica","Si")</f>
        <v>No aplica</v>
      </c>
      <c r="K14" s="95" t="str">
        <f>IF(COUNTIF('8-Comunicacions de Xarxa'!$E$2:$M$11,A14)&lt;1,"No aplica","Si")</f>
        <v>No aplica</v>
      </c>
      <c r="L14" s="95" t="str">
        <f>IF(COUNTIF('9-Interaccions'!$E$2:$L$15,A14)&lt;1,"No aplica","Si")</f>
        <v>No aplica</v>
      </c>
      <c r="M14" s="96" t="str">
        <f>IF(COUNTIF('10-Resiliència'!$E$2:$I$11,A14)&lt;1,"No aplica","Si")</f>
        <v>No aplica</v>
      </c>
      <c r="N14" s="97" t="str">
        <f>IF(COUNTIF(Taula1517[[#This Row],[1 - Propòsit]:[10 - Resiliència]],"Si")&gt;=1,"Si","No")</f>
        <v>Si</v>
      </c>
    </row>
    <row r="15" spans="1:14" x14ac:dyDescent="0.3">
      <c r="A15" s="68" t="s">
        <v>404</v>
      </c>
      <c r="B15" s="69" t="s">
        <v>316</v>
      </c>
      <c r="C15" s="65" t="str">
        <f>HYPERLINK(Taula1517[[#This Row],[Enllaç Mesura]],Taula1517[[#This Row],[Codi Mesura]])</f>
        <v>[op.acc.5]</v>
      </c>
      <c r="D15" s="95" t="str">
        <f>IF(COUNTIF('1-Propòsit'!$E$3:$H$12,A15)&lt;1,"No aplica","Si")</f>
        <v>No aplica</v>
      </c>
      <c r="E15" s="95" t="str">
        <f>IF(COUNTIF('2-Arquitectura'!$E$2:$O$14,A15)&lt;1,"No aplica","Si")</f>
        <v>Si</v>
      </c>
      <c r="F15" s="95" t="str">
        <f>IF(COUNTIF('3-Codi font'!$E$2:$K$13,A15)&lt;1,"No aplica","Si")</f>
        <v>No aplica</v>
      </c>
      <c r="G15" s="95" t="str">
        <f>IF(COUNTIF('4-Software de tercers'!E15:M22,A15)&lt;1,"No aplica","Si")</f>
        <v>No aplica</v>
      </c>
      <c r="H15" s="95" t="str">
        <f>IF(COUNTIF('5-Criptografia'!$E$2:$J$7,A15)&lt;1,"No aplica","Si")</f>
        <v>No aplica</v>
      </c>
      <c r="I15" s="95" t="str">
        <f>IF(COUNTIF('6-Autenticació'!$E$2:$K$10,A15)&lt;1,"No aplica","Si")</f>
        <v>Si</v>
      </c>
      <c r="J15" s="95" t="str">
        <f>IF(COUNTIF('7-Emmagatzematge'!$E$2:$K$20,A15)&lt;1,"No aplica","Si")</f>
        <v>No aplica</v>
      </c>
      <c r="K15" s="95" t="str">
        <f>IF(COUNTIF('8-Comunicacions de Xarxa'!$E$2:$M$11,A15)&lt;1,"No aplica","Si")</f>
        <v>Si</v>
      </c>
      <c r="L15" s="95" t="str">
        <f>IF(COUNTIF('9-Interaccions'!$E$2:$L$15,A15)&lt;1,"No aplica","Si")</f>
        <v>Si</v>
      </c>
      <c r="M15" s="96" t="str">
        <f>IF(COUNTIF('10-Resiliència'!$E$2:$I$11,A15)&lt;1,"No aplica","Si")</f>
        <v>No aplica</v>
      </c>
      <c r="N15" s="97" t="str">
        <f>IF(COUNTIF(Taula1517[[#This Row],[1 - Propòsit]:[10 - Resiliència]],"Si")&gt;=1,"Si","No")</f>
        <v>Si</v>
      </c>
    </row>
    <row r="16" spans="1:14" x14ac:dyDescent="0.3">
      <c r="A16" s="66" t="s">
        <v>405</v>
      </c>
      <c r="B16" s="67" t="s">
        <v>317</v>
      </c>
      <c r="C16" s="65" t="str">
        <f>HYPERLINK(Taula1517[[#This Row],[Enllaç Mesura]],Taula1517[[#This Row],[Codi Mesura]])</f>
        <v>[op.acc.6]</v>
      </c>
      <c r="D16" s="95" t="str">
        <f>IF(COUNTIF('1-Propòsit'!$E$3:$H$12,A16)&lt;1,"No aplica","Si")</f>
        <v>No aplica</v>
      </c>
      <c r="E16" s="95" t="str">
        <f>IF(COUNTIF('2-Arquitectura'!$E$2:$O$14,A16)&lt;1,"No aplica","Si")</f>
        <v>No aplica</v>
      </c>
      <c r="F16" s="95" t="str">
        <f>IF(COUNTIF('3-Codi font'!$E$2:$K$13,A16)&lt;1,"No aplica","Si")</f>
        <v>No aplica</v>
      </c>
      <c r="G16" s="95" t="str">
        <f>IF(COUNTIF('4-Software de tercers'!E16:M23,A16)&lt;1,"No aplica","Si")</f>
        <v>No aplica</v>
      </c>
      <c r="H16" s="95" t="str">
        <f>IF(COUNTIF('5-Criptografia'!$E$2:$J$7,A16)&lt;1,"No aplica","Si")</f>
        <v>No aplica</v>
      </c>
      <c r="I16" s="95" t="str">
        <f>IF(COUNTIF('6-Autenticació'!$E$2:$K$10,A16)&lt;1,"No aplica","Si")</f>
        <v>Si</v>
      </c>
      <c r="J16" s="95" t="str">
        <f>IF(COUNTIF('7-Emmagatzematge'!$E$2:$K$20,A16)&lt;1,"No aplica","Si")</f>
        <v>No aplica</v>
      </c>
      <c r="K16" s="95" t="str">
        <f>IF(COUNTIF('8-Comunicacions de Xarxa'!$E$2:$M$11,A16)&lt;1,"No aplica","Si")</f>
        <v>No aplica</v>
      </c>
      <c r="L16" s="95" t="str">
        <f>IF(COUNTIF('9-Interaccions'!$E$2:$L$15,A16)&lt;1,"No aplica","Si")</f>
        <v>Si</v>
      </c>
      <c r="M16" s="96" t="str">
        <f>IF(COUNTIF('10-Resiliència'!$E$2:$I$11,A16)&lt;1,"No aplica","Si")</f>
        <v>No aplica</v>
      </c>
      <c r="N16" s="97" t="str">
        <f>IF(COUNTIF(Taula1517[[#This Row],[1 - Propòsit]:[10 - Resiliència]],"Si")&gt;=1,"Si","No")</f>
        <v>Si</v>
      </c>
    </row>
    <row r="17" spans="1:14" x14ac:dyDescent="0.3">
      <c r="A17" s="68" t="s">
        <v>406</v>
      </c>
      <c r="B17" s="69" t="s">
        <v>318</v>
      </c>
      <c r="C17" s="65" t="str">
        <f>HYPERLINK(Taula1517[[#This Row],[Enllaç Mesura]],Taula1517[[#This Row],[Codi Mesura]])</f>
        <v>[op.acc.7]</v>
      </c>
      <c r="D17" s="95" t="str">
        <f>IF(COUNTIF('1-Propòsit'!$E$3:$H$12,A17)&lt;1,"No aplica","Si")</f>
        <v>No aplica</v>
      </c>
      <c r="E17" s="95" t="str">
        <f>IF(COUNTIF('2-Arquitectura'!$E$2:$O$14,A17)&lt;1,"No aplica","Si")</f>
        <v>Si</v>
      </c>
      <c r="F17" s="95" t="str">
        <f>IF(COUNTIF('3-Codi font'!$E$2:$K$13,A17)&lt;1,"No aplica","Si")</f>
        <v>No aplica</v>
      </c>
      <c r="G17" s="95" t="str">
        <f>IF(COUNTIF('4-Software de tercers'!E17:M24,A17)&lt;1,"No aplica","Si")</f>
        <v>No aplica</v>
      </c>
      <c r="H17" s="95" t="str">
        <f>IF(COUNTIF('5-Criptografia'!$E$2:$J$7,A17)&lt;1,"No aplica","Si")</f>
        <v>No aplica</v>
      </c>
      <c r="I17" s="95" t="str">
        <f>IF(COUNTIF('6-Autenticació'!$E$2:$K$10,A17)&lt;1,"No aplica","Si")</f>
        <v>Si</v>
      </c>
      <c r="J17" s="95" t="str">
        <f>IF(COUNTIF('7-Emmagatzematge'!$E$2:$K$20,A17)&lt;1,"No aplica","Si")</f>
        <v>Si</v>
      </c>
      <c r="K17" s="95" t="str">
        <f>IF(COUNTIF('8-Comunicacions de Xarxa'!$E$2:$M$11,A17)&lt;1,"No aplica","Si")</f>
        <v>No aplica</v>
      </c>
      <c r="L17" s="95" t="str">
        <f>IF(COUNTIF('9-Interaccions'!$E$2:$L$15,A17)&lt;1,"No aplica","Si")</f>
        <v>No aplica</v>
      </c>
      <c r="M17" s="96" t="str">
        <f>IF(COUNTIF('10-Resiliència'!$E$2:$I$11,A17)&lt;1,"No aplica","Si")</f>
        <v>No aplica</v>
      </c>
      <c r="N17" s="97" t="str">
        <f>IF(COUNTIF(Taula1517[[#This Row],[1 - Propòsit]:[10 - Resiliència]],"Si")&gt;=1,"Si","No")</f>
        <v>Si</v>
      </c>
    </row>
    <row r="18" spans="1:14" hidden="1" x14ac:dyDescent="0.3">
      <c r="A18" s="66" t="s">
        <v>407</v>
      </c>
      <c r="B18" s="67" t="s">
        <v>319</v>
      </c>
      <c r="C18" s="65" t="str">
        <f>HYPERLINK(Taula1517[[#This Row],[Enllaç Mesura]],Taula1517[[#This Row],[Codi Mesura]])</f>
        <v>[op.exp]</v>
      </c>
      <c r="D18" s="95" t="str">
        <f>IF(COUNTIF('1-Propòsit'!$E$3:$H$12,A18)&lt;1,"No aplica","Si")</f>
        <v>No aplica</v>
      </c>
      <c r="E18" s="95" t="str">
        <f>IF(COUNTIF('2-Arquitectura'!$E$2:$O$14,A18)&lt;1,"No aplica","Si")</f>
        <v>No aplica</v>
      </c>
      <c r="F18" s="95" t="str">
        <f>IF(COUNTIF('3-Codi font'!$E$2:$K$13,A18)&lt;1,"No aplica","Si")</f>
        <v>No aplica</v>
      </c>
      <c r="G18" s="95" t="str">
        <f>IF(COUNTIF('4-Software de tercers'!E18:M25,A18)&lt;1,"No aplica","Si")</f>
        <v>No aplica</v>
      </c>
      <c r="H18" s="95" t="str">
        <f>IF(COUNTIF('5-Criptografia'!$E$2:$J$7,A18)&lt;1,"No aplica","Si")</f>
        <v>No aplica</v>
      </c>
      <c r="I18" s="95" t="str">
        <f>IF(COUNTIF('6-Autenticació'!$E$2:$K$10,A18)&lt;1,"No aplica","Si")</f>
        <v>No aplica</v>
      </c>
      <c r="J18" s="95" t="str">
        <f>IF(COUNTIF('7-Emmagatzematge'!$E$2:$K$20,A18)&lt;1,"No aplica","Si")</f>
        <v>No aplica</v>
      </c>
      <c r="K18" s="95" t="str">
        <f>IF(COUNTIF('8-Comunicacions de Xarxa'!$E$2:$M$11,A18)&lt;1,"No aplica","Si")</f>
        <v>No aplica</v>
      </c>
      <c r="L18" s="95" t="str">
        <f>IF(COUNTIF('9-Interaccions'!$E$2:$L$15,A18)&lt;1,"No aplica","Si")</f>
        <v>No aplica</v>
      </c>
      <c r="M18" s="96" t="str">
        <f>IF(COUNTIF('10-Resiliència'!$E$2:$I$11,A18)&lt;1,"No aplica","Si")</f>
        <v>No aplica</v>
      </c>
      <c r="N18" s="97" t="str">
        <f>IF(COUNTIF(Taula1517[[#This Row],[1 - Propòsit]:[10 - Resiliència]],"Si")&gt;=1,"Si","No")</f>
        <v>No</v>
      </c>
    </row>
    <row r="19" spans="1:14" x14ac:dyDescent="0.3">
      <c r="A19" s="68" t="s">
        <v>408</v>
      </c>
      <c r="B19" s="69" t="s">
        <v>320</v>
      </c>
      <c r="C19" s="65" t="str">
        <f>HYPERLINK(Taula1517[[#This Row],[Enllaç Mesura]],Taula1517[[#This Row],[Codi Mesura]])</f>
        <v>[op.exp.1]</v>
      </c>
      <c r="D19" s="95" t="str">
        <f>IF(COUNTIF('1-Propòsit'!$E$3:$H$12,A19)&lt;1,"No aplica","Si")</f>
        <v>No aplica</v>
      </c>
      <c r="E19" s="95" t="str">
        <f>IF(COUNTIF('2-Arquitectura'!$E$2:$O$14,A19)&lt;1,"No aplica","Si")</f>
        <v>No aplica</v>
      </c>
      <c r="F19" s="95" t="str">
        <f>IF(COUNTIF('3-Codi font'!$E$2:$K$13,A19)&lt;1,"No aplica","Si")</f>
        <v>No aplica</v>
      </c>
      <c r="G19" s="95" t="str">
        <f>IF(COUNTIF('4-Software de tercers'!E19:M26,A19)&lt;1,"No aplica","Si")</f>
        <v>No aplica</v>
      </c>
      <c r="H19" s="95" t="str">
        <f>IF(COUNTIF('5-Criptografia'!$E$2:$J$7,A19)&lt;1,"No aplica","Si")</f>
        <v>No aplica</v>
      </c>
      <c r="I19" s="95" t="str">
        <f>IF(COUNTIF('6-Autenticació'!$E$2:$K$10,A19)&lt;1,"No aplica","Si")</f>
        <v>No aplica</v>
      </c>
      <c r="J19" s="95" t="str">
        <f>IF(COUNTIF('7-Emmagatzematge'!$E$2:$K$20,A19)&lt;1,"No aplica","Si")</f>
        <v>No aplica</v>
      </c>
      <c r="K19" s="95" t="str">
        <f>IF(COUNTIF('8-Comunicacions de Xarxa'!$E$2:$M$11,A19)&lt;1,"No aplica","Si")</f>
        <v>No aplica</v>
      </c>
      <c r="L19" s="95" t="str">
        <f>IF(COUNTIF('9-Interaccions'!$E$2:$L$15,A19)&lt;1,"No aplica","Si")</f>
        <v>Si</v>
      </c>
      <c r="M19" s="96" t="str">
        <f>IF(COUNTIF('10-Resiliència'!$E$2:$I$11,A19)&lt;1,"No aplica","Si")</f>
        <v>No aplica</v>
      </c>
      <c r="N19" s="97" t="str">
        <f>IF(COUNTIF(Taula1517[[#This Row],[1 - Propòsit]:[10 - Resiliència]],"Si")&gt;=1,"Si","No")</f>
        <v>Si</v>
      </c>
    </row>
    <row r="20" spans="1:14" x14ac:dyDescent="0.3">
      <c r="A20" s="66" t="s">
        <v>409</v>
      </c>
      <c r="B20" s="67" t="s">
        <v>321</v>
      </c>
      <c r="C20" s="65" t="str">
        <f>HYPERLINK(Taula1517[[#This Row],[Enllaç Mesura]],Taula1517[[#This Row],[Codi Mesura]])</f>
        <v>[op.exp.2]</v>
      </c>
      <c r="D20" s="95" t="str">
        <f>IF(COUNTIF('1-Propòsit'!$E$3:$H$12,A20)&lt;1,"No aplica","Si")</f>
        <v>No aplica</v>
      </c>
      <c r="E20" s="95" t="str">
        <f>IF(COUNTIF('2-Arquitectura'!$E$2:$O$14,A20)&lt;1,"No aplica","Si")</f>
        <v>Si</v>
      </c>
      <c r="F20" s="95" t="str">
        <f>IF(COUNTIF('3-Codi font'!$E$2:$K$13,A20)&lt;1,"No aplica","Si")</f>
        <v>Si</v>
      </c>
      <c r="G20" s="95" t="str">
        <f>IF(COUNTIF('4-Software de tercers'!E20:M27,A20)&lt;1,"No aplica","Si")</f>
        <v>No aplica</v>
      </c>
      <c r="H20" s="95" t="str">
        <f>IF(COUNTIF('5-Criptografia'!$E$2:$J$7,A20)&lt;1,"No aplica","Si")</f>
        <v>No aplica</v>
      </c>
      <c r="I20" s="95" t="str">
        <f>IF(COUNTIF('6-Autenticació'!$E$2:$K$10,A20)&lt;1,"No aplica","Si")</f>
        <v>No aplica</v>
      </c>
      <c r="J20" s="95" t="str">
        <f>IF(COUNTIF('7-Emmagatzematge'!$E$2:$K$20,A20)&lt;1,"No aplica","Si")</f>
        <v>Si</v>
      </c>
      <c r="K20" s="95" t="str">
        <f>IF(COUNTIF('8-Comunicacions de Xarxa'!$E$2:$M$11,A20)&lt;1,"No aplica","Si")</f>
        <v>No aplica</v>
      </c>
      <c r="L20" s="95" t="str">
        <f>IF(COUNTIF('9-Interaccions'!$E$2:$L$15,A20)&lt;1,"No aplica","Si")</f>
        <v>Si</v>
      </c>
      <c r="M20" s="96" t="str">
        <f>IF(COUNTIF('10-Resiliència'!$E$2:$I$11,A20)&lt;1,"No aplica","Si")</f>
        <v>No aplica</v>
      </c>
      <c r="N20" s="97" t="str">
        <f>IF(COUNTIF(Taula1517[[#This Row],[1 - Propòsit]:[10 - Resiliència]],"Si")&gt;=1,"Si","No")</f>
        <v>Si</v>
      </c>
    </row>
    <row r="21" spans="1:14" x14ac:dyDescent="0.3">
      <c r="A21" s="68" t="s">
        <v>410</v>
      </c>
      <c r="B21" s="69" t="s">
        <v>322</v>
      </c>
      <c r="C21" s="65" t="str">
        <f>HYPERLINK(Taula1517[[#This Row],[Enllaç Mesura]],Taula1517[[#This Row],[Codi Mesura]])</f>
        <v>[op.exp.3]</v>
      </c>
      <c r="D21" s="95" t="str">
        <f>IF(COUNTIF('1-Propòsit'!$E$3:$H$12,A21)&lt;1,"No aplica","Si")</f>
        <v>No aplica</v>
      </c>
      <c r="E21" s="95" t="str">
        <f>IF(COUNTIF('2-Arquitectura'!$E$2:$O$14,A21)&lt;1,"No aplica","Si")</f>
        <v>Si</v>
      </c>
      <c r="F21" s="95" t="str">
        <f>IF(COUNTIF('3-Codi font'!$E$2:$K$13,A21)&lt;1,"No aplica","Si")</f>
        <v>Si</v>
      </c>
      <c r="G21" s="95" t="str">
        <f>IF(COUNTIF('4-Software de tercers'!E21:M28,A21)&lt;1,"No aplica","Si")</f>
        <v>No aplica</v>
      </c>
      <c r="H21" s="95" t="str">
        <f>IF(COUNTIF('5-Criptografia'!$E$2:$J$7,A21)&lt;1,"No aplica","Si")</f>
        <v>No aplica</v>
      </c>
      <c r="I21" s="95" t="str">
        <f>IF(COUNTIF('6-Autenticació'!$E$2:$K$10,A21)&lt;1,"No aplica","Si")</f>
        <v>No aplica</v>
      </c>
      <c r="J21" s="95" t="str">
        <f>IF(COUNTIF('7-Emmagatzematge'!$E$2:$K$20,A21)&lt;1,"No aplica","Si")</f>
        <v>Si</v>
      </c>
      <c r="K21" s="95" t="str">
        <f>IF(COUNTIF('8-Comunicacions de Xarxa'!$E$2:$M$11,A21)&lt;1,"No aplica","Si")</f>
        <v>No aplica</v>
      </c>
      <c r="L21" s="95" t="str">
        <f>IF(COUNTIF('9-Interaccions'!$E$2:$L$15,A21)&lt;1,"No aplica","Si")</f>
        <v>Si</v>
      </c>
      <c r="M21" s="96" t="str">
        <f>IF(COUNTIF('10-Resiliència'!$E$2:$I$11,A21)&lt;1,"No aplica","Si")</f>
        <v>No aplica</v>
      </c>
      <c r="N21" s="97" t="str">
        <f>IF(COUNTIF(Taula1517[[#This Row],[1 - Propòsit]:[10 - Resiliència]],"Si")&gt;=1,"Si","No")</f>
        <v>Si</v>
      </c>
    </row>
    <row r="22" spans="1:14" x14ac:dyDescent="0.3">
      <c r="A22" s="66" t="s">
        <v>411</v>
      </c>
      <c r="B22" s="67" t="s">
        <v>323</v>
      </c>
      <c r="C22" s="65" t="str">
        <f>HYPERLINK(Taula1517[[#This Row],[Enllaç Mesura]],Taula1517[[#This Row],[Codi Mesura]])</f>
        <v>[op.exp.4]</v>
      </c>
      <c r="D22" s="95" t="str">
        <f>IF(COUNTIF('1-Propòsit'!$E$3:$H$12,A22)&lt;1,"No aplica","Si")</f>
        <v>No aplica</v>
      </c>
      <c r="E22" s="95" t="str">
        <f>IF(COUNTIF('2-Arquitectura'!$E$2:$O$14,A22)&lt;1,"No aplica","Si")</f>
        <v>Si</v>
      </c>
      <c r="F22" s="95" t="str">
        <f>IF(COUNTIF('3-Codi font'!$E$2:$K$13,A22)&lt;1,"No aplica","Si")</f>
        <v>No aplica</v>
      </c>
      <c r="G22" s="95" t="str">
        <f>IF(COUNTIF('4-Software de tercers'!E22:M29,A22)&lt;1,"No aplica","Si")</f>
        <v>No aplica</v>
      </c>
      <c r="H22" s="95" t="str">
        <f>IF(COUNTIF('5-Criptografia'!$E$2:$J$7,A22)&lt;1,"No aplica","Si")</f>
        <v>No aplica</v>
      </c>
      <c r="I22" s="95" t="str">
        <f>IF(COUNTIF('6-Autenticació'!$E$2:$K$10,A22)&lt;1,"No aplica","Si")</f>
        <v>No aplica</v>
      </c>
      <c r="J22" s="95" t="str">
        <f>IF(COUNTIF('7-Emmagatzematge'!$E$2:$K$20,A22)&lt;1,"No aplica","Si")</f>
        <v>No aplica</v>
      </c>
      <c r="K22" s="95" t="str">
        <f>IF(COUNTIF('8-Comunicacions de Xarxa'!$E$2:$M$11,A22)&lt;1,"No aplica","Si")</f>
        <v>Si</v>
      </c>
      <c r="L22" s="95" t="str">
        <f>IF(COUNTIF('9-Interaccions'!$E$2:$L$15,A22)&lt;1,"No aplica","Si")</f>
        <v>Si</v>
      </c>
      <c r="M22" s="96" t="str">
        <f>IF(COUNTIF('10-Resiliència'!$E$2:$I$11,A22)&lt;1,"No aplica","Si")</f>
        <v>No aplica</v>
      </c>
      <c r="N22" s="97" t="str">
        <f>IF(COUNTIF(Taula1517[[#This Row],[1 - Propòsit]:[10 - Resiliència]],"Si")&gt;=1,"Si","No")</f>
        <v>Si</v>
      </c>
    </row>
    <row r="23" spans="1:14" hidden="1" x14ac:dyDescent="0.3">
      <c r="A23" s="68" t="s">
        <v>412</v>
      </c>
      <c r="B23" s="69" t="s">
        <v>324</v>
      </c>
      <c r="C23" s="65" t="str">
        <f>HYPERLINK(Taula1517[[#This Row],[Enllaç Mesura]],Taula1517[[#This Row],[Codi Mesura]])</f>
        <v>[op.exp.5]</v>
      </c>
      <c r="D23" s="95" t="str">
        <f>IF(COUNTIF('1-Propòsit'!$E$3:$H$12,A23)&lt;1,"No aplica","Si")</f>
        <v>No aplica</v>
      </c>
      <c r="E23" s="95" t="str">
        <f>IF(COUNTIF('2-Arquitectura'!$E$2:$O$14,A23)&lt;1,"No aplica","Si")</f>
        <v>No aplica</v>
      </c>
      <c r="F23" s="95" t="str">
        <f>IF(COUNTIF('3-Codi font'!$E$2:$K$13,A23)&lt;1,"No aplica","Si")</f>
        <v>No aplica</v>
      </c>
      <c r="G23" s="95" t="str">
        <f>IF(COUNTIF('4-Software de tercers'!E23:M30,A23)&lt;1,"No aplica","Si")</f>
        <v>No aplica</v>
      </c>
      <c r="H23" s="95" t="str">
        <f>IF(COUNTIF('5-Criptografia'!$E$2:$J$7,A23)&lt;1,"No aplica","Si")</f>
        <v>No aplica</v>
      </c>
      <c r="I23" s="95" t="str">
        <f>IF(COUNTIF('6-Autenticació'!$E$2:$K$10,A23)&lt;1,"No aplica","Si")</f>
        <v>No aplica</v>
      </c>
      <c r="J23" s="95" t="str">
        <f>IF(COUNTIF('7-Emmagatzematge'!$E$2:$K$20,A23)&lt;1,"No aplica","Si")</f>
        <v>No aplica</v>
      </c>
      <c r="K23" s="95" t="str">
        <f>IF(COUNTIF('8-Comunicacions de Xarxa'!$E$2:$M$11,A23)&lt;1,"No aplica","Si")</f>
        <v>No aplica</v>
      </c>
      <c r="L23" s="95" t="str">
        <f>IF(COUNTIF('9-Interaccions'!$E$2:$L$15,A23)&lt;1,"No aplica","Si")</f>
        <v>No aplica</v>
      </c>
      <c r="M23" s="96" t="str">
        <f>IF(COUNTIF('10-Resiliència'!$E$2:$I$11,A23)&lt;1,"No aplica","Si")</f>
        <v>No aplica</v>
      </c>
      <c r="N23" s="97" t="str">
        <f>IF(COUNTIF(Taula1517[[#This Row],[1 - Propòsit]:[10 - Resiliència]],"Si")&gt;=1,"Si","No")</f>
        <v>No</v>
      </c>
    </row>
    <row r="24" spans="1:14" x14ac:dyDescent="0.3">
      <c r="A24" s="66" t="s">
        <v>413</v>
      </c>
      <c r="B24" s="67" t="s">
        <v>325</v>
      </c>
      <c r="C24" s="65" t="str">
        <f>HYPERLINK(Taula1517[[#This Row],[Enllaç Mesura]],Taula1517[[#This Row],[Codi Mesura]])</f>
        <v>[op.exp.6]</v>
      </c>
      <c r="D24" s="95" t="str">
        <f>IF(COUNTIF('1-Propòsit'!$E$3:$H$12,A24)&lt;1,"No aplica","Si")</f>
        <v>No aplica</v>
      </c>
      <c r="E24" s="95" t="str">
        <f>IF(COUNTIF('2-Arquitectura'!$E$2:$O$14,A24)&lt;1,"No aplica","Si")</f>
        <v>No aplica</v>
      </c>
      <c r="F24" s="95" t="str">
        <f>IF(COUNTIF('3-Codi font'!$E$2:$K$13,A24)&lt;1,"No aplica","Si")</f>
        <v>Si</v>
      </c>
      <c r="G24" s="95" t="str">
        <f>IF(COUNTIF('4-Software de tercers'!E24:M31,A24)&lt;1,"No aplica","Si")</f>
        <v>No aplica</v>
      </c>
      <c r="H24" s="95" t="str">
        <f>IF(COUNTIF('5-Criptografia'!$E$2:$J$7,A24)&lt;1,"No aplica","Si")</f>
        <v>No aplica</v>
      </c>
      <c r="I24" s="95" t="str">
        <f>IF(COUNTIF('6-Autenticació'!$E$2:$K$10,A24)&lt;1,"No aplica","Si")</f>
        <v>No aplica</v>
      </c>
      <c r="J24" s="95" t="str">
        <f>IF(COUNTIF('7-Emmagatzematge'!$E$2:$K$20,A24)&lt;1,"No aplica","Si")</f>
        <v>No aplica</v>
      </c>
      <c r="K24" s="95" t="str">
        <f>IF(COUNTIF('8-Comunicacions de Xarxa'!$E$2:$M$11,A24)&lt;1,"No aplica","Si")</f>
        <v>No aplica</v>
      </c>
      <c r="L24" s="95" t="str">
        <f>IF(COUNTIF('9-Interaccions'!$E$2:$L$15,A24)&lt;1,"No aplica","Si")</f>
        <v>No aplica</v>
      </c>
      <c r="M24" s="96" t="str">
        <f>IF(COUNTIF('10-Resiliència'!$E$2:$I$11,A24)&lt;1,"No aplica","Si")</f>
        <v>No aplica</v>
      </c>
      <c r="N24" s="97" t="str">
        <f>IF(COUNTIF(Taula1517[[#This Row],[1 - Propòsit]:[10 - Resiliència]],"Si")&gt;=1,"Si","No")</f>
        <v>Si</v>
      </c>
    </row>
    <row r="25" spans="1:14" x14ac:dyDescent="0.3">
      <c r="A25" s="68" t="s">
        <v>414</v>
      </c>
      <c r="B25" s="69" t="s">
        <v>326</v>
      </c>
      <c r="C25" s="65" t="str">
        <f>HYPERLINK(Taula1517[[#This Row],[Enllaç Mesura]],Taula1517[[#This Row],[Codi Mesura]])</f>
        <v>[op.exp.7]</v>
      </c>
      <c r="D25" s="95" t="str">
        <f>IF(COUNTIF('1-Propòsit'!$E$3:$H$12,A25)&lt;1,"No aplica","Si")</f>
        <v>No aplica</v>
      </c>
      <c r="E25" s="95" t="str">
        <f>IF(COUNTIF('2-Arquitectura'!$E$2:$O$14,A25)&lt;1,"No aplica","Si")</f>
        <v>Si</v>
      </c>
      <c r="F25" s="95" t="str">
        <f>IF(COUNTIF('3-Codi font'!$E$2:$K$13,A25)&lt;1,"No aplica","Si")</f>
        <v>No aplica</v>
      </c>
      <c r="G25" s="95" t="str">
        <f>IF(COUNTIF('4-Software de tercers'!E25:M32,A25)&lt;1,"No aplica","Si")</f>
        <v>No aplica</v>
      </c>
      <c r="H25" s="95" t="str">
        <f>IF(COUNTIF('5-Criptografia'!$E$2:$J$7,A25)&lt;1,"No aplica","Si")</f>
        <v>No aplica</v>
      </c>
      <c r="I25" s="95" t="str">
        <f>IF(COUNTIF('6-Autenticació'!$E$2:$K$10,A25)&lt;1,"No aplica","Si")</f>
        <v>No aplica</v>
      </c>
      <c r="J25" s="95" t="str">
        <f>IF(COUNTIF('7-Emmagatzematge'!$E$2:$K$20,A25)&lt;1,"No aplica","Si")</f>
        <v>No aplica</v>
      </c>
      <c r="K25" s="95" t="str">
        <f>IF(COUNTIF('8-Comunicacions de Xarxa'!$E$2:$M$11,A25)&lt;1,"No aplica","Si")</f>
        <v>Si</v>
      </c>
      <c r="L25" s="95" t="str">
        <f>IF(COUNTIF('9-Interaccions'!$E$2:$L$15,A25)&lt;1,"No aplica","Si")</f>
        <v>No aplica</v>
      </c>
      <c r="M25" s="96" t="str">
        <f>IF(COUNTIF('10-Resiliència'!$E$2:$I$11,A25)&lt;1,"No aplica","Si")</f>
        <v>No aplica</v>
      </c>
      <c r="N25" s="97" t="str">
        <f>IF(COUNTIF(Taula1517[[#This Row],[1 - Propòsit]:[10 - Resiliència]],"Si")&gt;=1,"Si","No")</f>
        <v>Si</v>
      </c>
    </row>
    <row r="26" spans="1:14" x14ac:dyDescent="0.3">
      <c r="A26" s="66" t="s">
        <v>415</v>
      </c>
      <c r="B26" s="67" t="s">
        <v>327</v>
      </c>
      <c r="C26" s="65" t="str">
        <f>HYPERLINK(Taula1517[[#This Row],[Enllaç Mesura]],Taula1517[[#This Row],[Codi Mesura]])</f>
        <v>[op.exp.8]</v>
      </c>
      <c r="D26" s="95" t="str">
        <f>IF(COUNTIF('1-Propòsit'!$E$3:$H$12,A26)&lt;1,"No aplica","Si")</f>
        <v>Si</v>
      </c>
      <c r="E26" s="95" t="str">
        <f>IF(COUNTIF('2-Arquitectura'!$E$2:$O$14,A26)&lt;1,"No aplica","Si")</f>
        <v>No aplica</v>
      </c>
      <c r="F26" s="95" t="str">
        <f>IF(COUNTIF('3-Codi font'!$E$2:$K$13,A26)&lt;1,"No aplica","Si")</f>
        <v>No aplica</v>
      </c>
      <c r="G26" s="95" t="str">
        <f>IF(COUNTIF('4-Software de tercers'!E26:M33,A26)&lt;1,"No aplica","Si")</f>
        <v>No aplica</v>
      </c>
      <c r="H26" s="95" t="str">
        <f>IF(COUNTIF('5-Criptografia'!$E$2:$J$7,A26)&lt;1,"No aplica","Si")</f>
        <v>No aplica</v>
      </c>
      <c r="I26" s="95" t="str">
        <f>IF(COUNTIF('6-Autenticació'!$E$2:$K$10,A26)&lt;1,"No aplica","Si")</f>
        <v>No aplica</v>
      </c>
      <c r="J26" s="95" t="str">
        <f>IF(COUNTIF('7-Emmagatzematge'!$E$2:$K$20,A26)&lt;1,"No aplica","Si")</f>
        <v>No aplica</v>
      </c>
      <c r="K26" s="95" t="str">
        <f>IF(COUNTIF('8-Comunicacions de Xarxa'!$E$2:$M$11,A26)&lt;1,"No aplica","Si")</f>
        <v>Si</v>
      </c>
      <c r="L26" s="95" t="str">
        <f>IF(COUNTIF('9-Interaccions'!$E$2:$L$15,A26)&lt;1,"No aplica","Si")</f>
        <v>No aplica</v>
      </c>
      <c r="M26" s="96" t="str">
        <f>IF(COUNTIF('10-Resiliència'!$E$2:$I$11,A26)&lt;1,"No aplica","Si")</f>
        <v>No aplica</v>
      </c>
      <c r="N26" s="97" t="str">
        <f>IF(COUNTIF(Taula1517[[#This Row],[1 - Propòsit]:[10 - Resiliència]],"Si")&gt;=1,"Si","No")</f>
        <v>Si</v>
      </c>
    </row>
    <row r="27" spans="1:14" x14ac:dyDescent="0.3">
      <c r="A27" s="68" t="s">
        <v>416</v>
      </c>
      <c r="B27" s="69" t="s">
        <v>328</v>
      </c>
      <c r="C27" s="65" t="str">
        <f>HYPERLINK(Taula1517[[#This Row],[Enllaç Mesura]],Taula1517[[#This Row],[Codi Mesura]])</f>
        <v>[op.exp.9]</v>
      </c>
      <c r="D27" s="95" t="str">
        <f>IF(COUNTIF('1-Propòsit'!$E$3:$H$12,A27)&lt;1,"No aplica","Si")</f>
        <v>No aplica</v>
      </c>
      <c r="E27" s="95" t="str">
        <f>IF(COUNTIF('2-Arquitectura'!$E$2:$O$14,A27)&lt;1,"No aplica","Si")</f>
        <v>Si</v>
      </c>
      <c r="F27" s="95" t="str">
        <f>IF(COUNTIF('3-Codi font'!$E$2:$K$13,A27)&lt;1,"No aplica","Si")</f>
        <v>No aplica</v>
      </c>
      <c r="G27" s="95" t="str">
        <f>IF(COUNTIF('4-Software de tercers'!E27:M34,A27)&lt;1,"No aplica","Si")</f>
        <v>No aplica</v>
      </c>
      <c r="H27" s="95" t="str">
        <f>IF(COUNTIF('5-Criptografia'!$E$2:$J$7,A27)&lt;1,"No aplica","Si")</f>
        <v>No aplica</v>
      </c>
      <c r="I27" s="95" t="str">
        <f>IF(COUNTIF('6-Autenticació'!$E$2:$K$10,A27)&lt;1,"No aplica","Si")</f>
        <v>No aplica</v>
      </c>
      <c r="J27" s="95" t="str">
        <f>IF(COUNTIF('7-Emmagatzematge'!$E$2:$K$20,A27)&lt;1,"No aplica","Si")</f>
        <v>No aplica</v>
      </c>
      <c r="K27" s="95" t="str">
        <f>IF(COUNTIF('8-Comunicacions de Xarxa'!$E$2:$M$11,A27)&lt;1,"No aplica","Si")</f>
        <v>Si</v>
      </c>
      <c r="L27" s="95" t="str">
        <f>IF(COUNTIF('9-Interaccions'!$E$2:$L$15,A27)&lt;1,"No aplica","Si")</f>
        <v>No aplica</v>
      </c>
      <c r="M27" s="96" t="str">
        <f>IF(COUNTIF('10-Resiliència'!$E$2:$I$11,A27)&lt;1,"No aplica","Si")</f>
        <v>No aplica</v>
      </c>
      <c r="N27" s="97" t="str">
        <f>IF(COUNTIF(Taula1517[[#This Row],[1 - Propòsit]:[10 - Resiliència]],"Si")&gt;=1,"Si","No")</f>
        <v>Si</v>
      </c>
    </row>
    <row r="28" spans="1:14" x14ac:dyDescent="0.3">
      <c r="A28" s="66" t="s">
        <v>417</v>
      </c>
      <c r="B28" s="67" t="s">
        <v>329</v>
      </c>
      <c r="C28" s="65" t="str">
        <f>HYPERLINK(Taula1517[[#This Row],[Enllaç Mesura]],Taula1517[[#This Row],[Codi Mesura]])</f>
        <v>[op.exp.10]</v>
      </c>
      <c r="D28" s="95" t="str">
        <f>IF(COUNTIF('1-Propòsit'!$E$3:$H$12,A28)&lt;1,"No aplica","Si")</f>
        <v>No aplica</v>
      </c>
      <c r="E28" s="95" t="str">
        <f>IF(COUNTIF('2-Arquitectura'!$E$2:$O$14,A28)&lt;1,"No aplica","Si")</f>
        <v>No aplica</v>
      </c>
      <c r="F28" s="95" t="str">
        <f>IF(COUNTIF('3-Codi font'!$E$2:$K$13,A28)&lt;1,"No aplica","Si")</f>
        <v>No aplica</v>
      </c>
      <c r="G28" s="95" t="str">
        <f>IF(COUNTIF('4-Software de tercers'!E28:M35,A28)&lt;1,"No aplica","Si")</f>
        <v>No aplica</v>
      </c>
      <c r="H28" s="95" t="str">
        <f>IF(COUNTIF('5-Criptografia'!$E$2:$J$7,A28)&lt;1,"No aplica","Si")</f>
        <v>No aplica</v>
      </c>
      <c r="I28" s="95" t="str">
        <f>IF(COUNTIF('6-Autenticació'!$E$2:$K$10,A28)&lt;1,"No aplica","Si")</f>
        <v>No aplica</v>
      </c>
      <c r="J28" s="95" t="str">
        <f>IF(COUNTIF('7-Emmagatzematge'!$E$2:$K$20,A28)&lt;1,"No aplica","Si")</f>
        <v>No aplica</v>
      </c>
      <c r="K28" s="95" t="str">
        <f>IF(COUNTIF('8-Comunicacions de Xarxa'!$E$2:$M$11,A28)&lt;1,"No aplica","Si")</f>
        <v>Si</v>
      </c>
      <c r="L28" s="95" t="str">
        <f>IF(COUNTIF('9-Interaccions'!$E$2:$L$15,A28)&lt;1,"No aplica","Si")</f>
        <v>No aplica</v>
      </c>
      <c r="M28" s="96" t="str">
        <f>IF(COUNTIF('10-Resiliència'!$E$2:$I$11,A28)&lt;1,"No aplica","Si")</f>
        <v>No aplica</v>
      </c>
      <c r="N28" s="97" t="str">
        <f>IF(COUNTIF(Taula1517[[#This Row],[1 - Propòsit]:[10 - Resiliència]],"Si")&gt;=1,"Si","No")</f>
        <v>Si</v>
      </c>
    </row>
    <row r="29" spans="1:14" x14ac:dyDescent="0.3">
      <c r="A29" s="68" t="s">
        <v>418</v>
      </c>
      <c r="B29" s="69" t="s">
        <v>330</v>
      </c>
      <c r="C29" s="65" t="str">
        <f>HYPERLINK(Taula1517[[#This Row],[Enllaç Mesura]],Taula1517[[#This Row],[Codi Mesura]])</f>
        <v>[op.exp.11]</v>
      </c>
      <c r="D29" s="95" t="str">
        <f>IF(COUNTIF('1-Propòsit'!$E$3:$H$12,A29)&lt;1,"No aplica","Si")</f>
        <v>No aplica</v>
      </c>
      <c r="E29" s="95" t="str">
        <f>IF(COUNTIF('2-Arquitectura'!$E$2:$O$14,A29)&lt;1,"No aplica","Si")</f>
        <v>Si</v>
      </c>
      <c r="F29" s="95" t="str">
        <f>IF(COUNTIF('3-Codi font'!$E$2:$K$13,A29)&lt;1,"No aplica","Si")</f>
        <v>No aplica</v>
      </c>
      <c r="G29" s="95" t="str">
        <f>IF(COUNTIF('4-Software de tercers'!E29:M36,A29)&lt;1,"No aplica","Si")</f>
        <v>No aplica</v>
      </c>
      <c r="H29" s="95" t="str">
        <f>IF(COUNTIF('5-Criptografia'!$E$2:$J$7,A29)&lt;1,"No aplica","Si")</f>
        <v>Si</v>
      </c>
      <c r="I29" s="95" t="str">
        <f>IF(COUNTIF('6-Autenticació'!$E$2:$K$10,A29)&lt;1,"No aplica","Si")</f>
        <v>No aplica</v>
      </c>
      <c r="J29" s="95" t="str">
        <f>IF(COUNTIF('7-Emmagatzematge'!$E$2:$K$20,A29)&lt;1,"No aplica","Si")</f>
        <v>Si</v>
      </c>
      <c r="K29" s="95" t="str">
        <f>IF(COUNTIF('8-Comunicacions de Xarxa'!$E$2:$M$11,A29)&lt;1,"No aplica","Si")</f>
        <v>No aplica</v>
      </c>
      <c r="L29" s="95" t="str">
        <f>IF(COUNTIF('9-Interaccions'!$E$2:$L$15,A29)&lt;1,"No aplica","Si")</f>
        <v>No aplica</v>
      </c>
      <c r="M29" s="96" t="str">
        <f>IF(COUNTIF('10-Resiliència'!$E$2:$I$11,A29)&lt;1,"No aplica","Si")</f>
        <v>No aplica</v>
      </c>
      <c r="N29" s="97" t="str">
        <f>IF(COUNTIF(Taula1517[[#This Row],[1 - Propòsit]:[10 - Resiliència]],"Si")&gt;=1,"Si","No")</f>
        <v>Si</v>
      </c>
    </row>
    <row r="30" spans="1:14" x14ac:dyDescent="0.3">
      <c r="A30" s="66" t="s">
        <v>419</v>
      </c>
      <c r="B30" s="67" t="s">
        <v>331</v>
      </c>
      <c r="C30" s="65" t="str">
        <f>HYPERLINK(Taula1517[[#This Row],[Enllaç Mesura]],Taula1517[[#This Row],[Codi Mesura]])</f>
        <v>[op.ext]</v>
      </c>
      <c r="D30" s="95" t="str">
        <f>IF(COUNTIF('1-Propòsit'!$E$3:$H$12,A30)&lt;1,"No aplica","Si")</f>
        <v>No aplica</v>
      </c>
      <c r="E30" s="95" t="str">
        <f>IF(COUNTIF('2-Arquitectura'!$E$2:$O$14,A30)&lt;1,"No aplica","Si")</f>
        <v>Si</v>
      </c>
      <c r="F30" s="95" t="str">
        <f>IF(COUNTIF('3-Codi font'!$E$2:$K$13,A30)&lt;1,"No aplica","Si")</f>
        <v>No aplica</v>
      </c>
      <c r="G30" s="95" t="str">
        <f>IF(COUNTIF('4-Software de tercers'!E30:M37,A30)&lt;1,"No aplica","Si")</f>
        <v>No aplica</v>
      </c>
      <c r="H30" s="95" t="str">
        <f>IF(COUNTIF('5-Criptografia'!$E$2:$J$7,A30)&lt;1,"No aplica","Si")</f>
        <v>No aplica</v>
      </c>
      <c r="I30" s="95" t="str">
        <f>IF(COUNTIF('6-Autenticació'!$E$2:$K$10,A30)&lt;1,"No aplica","Si")</f>
        <v>No aplica</v>
      </c>
      <c r="J30" s="95" t="str">
        <f>IF(COUNTIF('7-Emmagatzematge'!$E$2:$K$20,A30)&lt;1,"No aplica","Si")</f>
        <v>No aplica</v>
      </c>
      <c r="K30" s="95" t="str">
        <f>IF(COUNTIF('8-Comunicacions de Xarxa'!$E$2:$M$11,A30)&lt;1,"No aplica","Si")</f>
        <v>No aplica</v>
      </c>
      <c r="L30" s="95" t="str">
        <f>IF(COUNTIF('9-Interaccions'!$E$2:$L$15,A30)&lt;1,"No aplica","Si")</f>
        <v>No aplica</v>
      </c>
      <c r="M30" s="96" t="str">
        <f>IF(COUNTIF('10-Resiliència'!$E$2:$I$11,A30)&lt;1,"No aplica","Si")</f>
        <v>No aplica</v>
      </c>
      <c r="N30" s="97" t="str">
        <f>IF(COUNTIF(Taula1517[[#This Row],[1 - Propòsit]:[10 - Resiliència]],"Si")&gt;=1,"Si","No")</f>
        <v>Si</v>
      </c>
    </row>
    <row r="31" spans="1:14" hidden="1" x14ac:dyDescent="0.3">
      <c r="A31" s="68" t="s">
        <v>420</v>
      </c>
      <c r="B31" s="69" t="s">
        <v>332</v>
      </c>
      <c r="C31" s="65" t="str">
        <f>HYPERLINK(Taula1517[[#This Row],[Enllaç Mesura]],Taula1517[[#This Row],[Codi Mesura]])</f>
        <v>[op.ext.1]</v>
      </c>
      <c r="D31" s="95" t="str">
        <f>IF(COUNTIF('1-Propòsit'!$E$3:$H$12,A31)&lt;1,"No aplica","Si")</f>
        <v>No aplica</v>
      </c>
      <c r="E31" s="95" t="str">
        <f>IF(COUNTIF('2-Arquitectura'!$E$2:$O$14,A31)&lt;1,"No aplica","Si")</f>
        <v>No aplica</v>
      </c>
      <c r="F31" s="95" t="str">
        <f>IF(COUNTIF('3-Codi font'!$E$2:$K$13,A31)&lt;1,"No aplica","Si")</f>
        <v>No aplica</v>
      </c>
      <c r="G31" s="95" t="str">
        <f>IF(COUNTIF('4-Software de tercers'!E31:M38,A31)&lt;1,"No aplica","Si")</f>
        <v>No aplica</v>
      </c>
      <c r="H31" s="95" t="str">
        <f>IF(COUNTIF('5-Criptografia'!$E$2:$J$7,A31)&lt;1,"No aplica","Si")</f>
        <v>No aplica</v>
      </c>
      <c r="I31" s="95" t="str">
        <f>IF(COUNTIF('6-Autenticació'!$E$2:$K$10,A31)&lt;1,"No aplica","Si")</f>
        <v>No aplica</v>
      </c>
      <c r="J31" s="95" t="str">
        <f>IF(COUNTIF('7-Emmagatzematge'!$E$2:$K$20,A31)&lt;1,"No aplica","Si")</f>
        <v>No aplica</v>
      </c>
      <c r="K31" s="95" t="str">
        <f>IF(COUNTIF('8-Comunicacions de Xarxa'!$E$2:$M$11,A31)&lt;1,"No aplica","Si")</f>
        <v>No aplica</v>
      </c>
      <c r="L31" s="95" t="str">
        <f>IF(COUNTIF('9-Interaccions'!$E$2:$L$15,A31)&lt;1,"No aplica","Si")</f>
        <v>No aplica</v>
      </c>
      <c r="M31" s="96" t="str">
        <f>IF(COUNTIF('10-Resiliència'!$E$2:$I$11,A31)&lt;1,"No aplica","Si")</f>
        <v>No aplica</v>
      </c>
      <c r="N31" s="97" t="str">
        <f>IF(COUNTIF(Taula1517[[#This Row],[1 - Propòsit]:[10 - Resiliència]],"Si")&gt;=1,"Si","No")</f>
        <v>No</v>
      </c>
    </row>
    <row r="32" spans="1:14" x14ac:dyDescent="0.3">
      <c r="A32" s="66" t="s">
        <v>421</v>
      </c>
      <c r="B32" s="67" t="s">
        <v>333</v>
      </c>
      <c r="C32" s="65" t="str">
        <f>HYPERLINK(Taula1517[[#This Row],[Enllaç Mesura]],Taula1517[[#This Row],[Codi Mesura]])</f>
        <v>[op.ext.2]</v>
      </c>
      <c r="D32" s="95" t="str">
        <f>IF(COUNTIF('1-Propòsit'!$E$3:$H$12,A32)&lt;1,"No aplica","Si")</f>
        <v>No aplica</v>
      </c>
      <c r="E32" s="95" t="str">
        <f>IF(COUNTIF('2-Arquitectura'!$E$2:$O$14,A32)&lt;1,"No aplica","Si")</f>
        <v>Si</v>
      </c>
      <c r="F32" s="95" t="str">
        <f>IF(COUNTIF('3-Codi font'!$E$2:$K$13,A32)&lt;1,"No aplica","Si")</f>
        <v>No aplica</v>
      </c>
      <c r="G32" s="95" t="str">
        <f>IF(COUNTIF('4-Software de tercers'!E32:M39,A32)&lt;1,"No aplica","Si")</f>
        <v>No aplica</v>
      </c>
      <c r="H32" s="95" t="str">
        <f>IF(COUNTIF('5-Criptografia'!$E$2:$J$7,A32)&lt;1,"No aplica","Si")</f>
        <v>No aplica</v>
      </c>
      <c r="I32" s="95" t="str">
        <f>IF(COUNTIF('6-Autenticació'!$E$2:$K$10,A32)&lt;1,"No aplica","Si")</f>
        <v>No aplica</v>
      </c>
      <c r="J32" s="95" t="str">
        <f>IF(COUNTIF('7-Emmagatzematge'!$E$2:$K$20,A32)&lt;1,"No aplica","Si")</f>
        <v>No aplica</v>
      </c>
      <c r="K32" s="95" t="str">
        <f>IF(COUNTIF('8-Comunicacions de Xarxa'!$E$2:$M$11,A32)&lt;1,"No aplica","Si")</f>
        <v>No aplica</v>
      </c>
      <c r="L32" s="95" t="str">
        <f>IF(COUNTIF('9-Interaccions'!$E$2:$L$15,A32)&lt;1,"No aplica","Si")</f>
        <v>No aplica</v>
      </c>
      <c r="M32" s="96" t="str">
        <f>IF(COUNTIF('10-Resiliència'!$E$2:$I$11,A32)&lt;1,"No aplica","Si")</f>
        <v>No aplica</v>
      </c>
      <c r="N32" s="97" t="str">
        <f>IF(COUNTIF(Taula1517[[#This Row],[1 - Propòsit]:[10 - Resiliència]],"Si")&gt;=1,"Si","No")</f>
        <v>Si</v>
      </c>
    </row>
    <row r="33" spans="1:14" hidden="1" x14ac:dyDescent="0.3">
      <c r="A33" s="68" t="s">
        <v>422</v>
      </c>
      <c r="B33" s="69" t="s">
        <v>334</v>
      </c>
      <c r="C33" s="65" t="str">
        <f>HYPERLINK(Taula1517[[#This Row],[Enllaç Mesura]],Taula1517[[#This Row],[Codi Mesura]])</f>
        <v>[op.ext.9]</v>
      </c>
      <c r="D33" s="95" t="str">
        <f>IF(COUNTIF('1-Propòsit'!$E$3:$H$12,A33)&lt;1,"No aplica","Si")</f>
        <v>No aplica</v>
      </c>
      <c r="E33" s="95" t="str">
        <f>IF(COUNTIF('2-Arquitectura'!$E$2:$O$14,A33)&lt;1,"No aplica","Si")</f>
        <v>No aplica</v>
      </c>
      <c r="F33" s="95" t="str">
        <f>IF(COUNTIF('3-Codi font'!$E$2:$K$13,A33)&lt;1,"No aplica","Si")</f>
        <v>No aplica</v>
      </c>
      <c r="G33" s="95" t="str">
        <f>IF(COUNTIF('4-Software de tercers'!E33:M40,A33)&lt;1,"No aplica","Si")</f>
        <v>No aplica</v>
      </c>
      <c r="H33" s="95" t="str">
        <f>IF(COUNTIF('5-Criptografia'!$E$2:$J$7,A33)&lt;1,"No aplica","Si")</f>
        <v>No aplica</v>
      </c>
      <c r="I33" s="95" t="str">
        <f>IF(COUNTIF('6-Autenticació'!$E$2:$K$10,A33)&lt;1,"No aplica","Si")</f>
        <v>No aplica</v>
      </c>
      <c r="J33" s="95" t="str">
        <f>IF(COUNTIF('7-Emmagatzematge'!$E$2:$K$20,A33)&lt;1,"No aplica","Si")</f>
        <v>No aplica</v>
      </c>
      <c r="K33" s="95" t="str">
        <f>IF(COUNTIF('8-Comunicacions de Xarxa'!$E$2:$M$11,A33)&lt;1,"No aplica","Si")</f>
        <v>No aplica</v>
      </c>
      <c r="L33" s="95" t="str">
        <f>IF(COUNTIF('9-Interaccions'!$E$2:$L$15,A33)&lt;1,"No aplica","Si")</f>
        <v>No aplica</v>
      </c>
      <c r="M33" s="96" t="str">
        <f>IF(COUNTIF('10-Resiliència'!$E$2:$I$11,A33)&lt;1,"No aplica","Si")</f>
        <v>No aplica</v>
      </c>
      <c r="N33" s="97" t="str">
        <f>IF(COUNTIF(Taula1517[[#This Row],[1 - Propòsit]:[10 - Resiliència]],"Si")&gt;=1,"Si","No")</f>
        <v>No</v>
      </c>
    </row>
    <row r="34" spans="1:14" hidden="1" x14ac:dyDescent="0.3">
      <c r="A34" s="66" t="s">
        <v>423</v>
      </c>
      <c r="B34" s="67" t="s">
        <v>335</v>
      </c>
      <c r="C34" s="65" t="str">
        <f>HYPERLINK(Taula1517[[#This Row],[Enllaç Mesura]],Taula1517[[#This Row],[Codi Mesura]])</f>
        <v>[op.cont]</v>
      </c>
      <c r="D34" s="95" t="str">
        <f>IF(COUNTIF('1-Propòsit'!$E$3:$H$12,A34)&lt;1,"No aplica","Si")</f>
        <v>No aplica</v>
      </c>
      <c r="E34" s="95" t="str">
        <f>IF(COUNTIF('2-Arquitectura'!$E$2:$O$14,A34)&lt;1,"No aplica","Si")</f>
        <v>No aplica</v>
      </c>
      <c r="F34" s="95" t="str">
        <f>IF(COUNTIF('3-Codi font'!$E$2:$K$13,A34)&lt;1,"No aplica","Si")</f>
        <v>No aplica</v>
      </c>
      <c r="G34" s="95" t="str">
        <f>IF(COUNTIF('4-Software de tercers'!E34:M41,A34)&lt;1,"No aplica","Si")</f>
        <v>No aplica</v>
      </c>
      <c r="H34" s="95" t="str">
        <f>IF(COUNTIF('5-Criptografia'!$E$2:$J$7,A34)&lt;1,"No aplica","Si")</f>
        <v>No aplica</v>
      </c>
      <c r="I34" s="95" t="str">
        <f>IF(COUNTIF('6-Autenticació'!$E$2:$K$10,A34)&lt;1,"No aplica","Si")</f>
        <v>No aplica</v>
      </c>
      <c r="J34" s="95" t="str">
        <f>IF(COUNTIF('7-Emmagatzematge'!$E$2:$K$20,A34)&lt;1,"No aplica","Si")</f>
        <v>No aplica</v>
      </c>
      <c r="K34" s="95" t="str">
        <f>IF(COUNTIF('8-Comunicacions de Xarxa'!$E$2:$M$11,A34)&lt;1,"No aplica","Si")</f>
        <v>No aplica</v>
      </c>
      <c r="L34" s="95" t="str">
        <f>IF(COUNTIF('9-Interaccions'!$E$2:$L$15,A34)&lt;1,"No aplica","Si")</f>
        <v>No aplica</v>
      </c>
      <c r="M34" s="96" t="str">
        <f>IF(COUNTIF('10-Resiliència'!$E$2:$I$11,A34)&lt;1,"No aplica","Si")</f>
        <v>No aplica</v>
      </c>
      <c r="N34" s="97" t="str">
        <f>IF(COUNTIF(Taula1517[[#This Row],[1 - Propòsit]:[10 - Resiliència]],"Si")&gt;=1,"Si","No")</f>
        <v>No</v>
      </c>
    </row>
    <row r="35" spans="1:14" hidden="1" x14ac:dyDescent="0.3">
      <c r="A35" s="68" t="s">
        <v>424</v>
      </c>
      <c r="B35" s="69" t="s">
        <v>336</v>
      </c>
      <c r="C35" s="65" t="str">
        <f>HYPERLINK(Taula1517[[#This Row],[Enllaç Mesura]],Taula1517[[#This Row],[Codi Mesura]])</f>
        <v>[op.cont.1]</v>
      </c>
      <c r="D35" s="95" t="str">
        <f>IF(COUNTIF('1-Propòsit'!$E$3:$H$12,A35)&lt;1,"No aplica","Si")</f>
        <v>No aplica</v>
      </c>
      <c r="E35" s="95" t="str">
        <f>IF(COUNTIF('2-Arquitectura'!$E$2:$O$14,A35)&lt;1,"No aplica","Si")</f>
        <v>No aplica</v>
      </c>
      <c r="F35" s="95" t="str">
        <f>IF(COUNTIF('3-Codi font'!$E$2:$K$13,A35)&lt;1,"No aplica","Si")</f>
        <v>No aplica</v>
      </c>
      <c r="G35" s="95" t="str">
        <f>IF(COUNTIF('4-Software de tercers'!E35:M42,A35)&lt;1,"No aplica","Si")</f>
        <v>No aplica</v>
      </c>
      <c r="H35" s="95" t="str">
        <f>IF(COUNTIF('5-Criptografia'!$E$2:$J$7,A35)&lt;1,"No aplica","Si")</f>
        <v>No aplica</v>
      </c>
      <c r="I35" s="95" t="str">
        <f>IF(COUNTIF('6-Autenticació'!$E$2:$K$10,A35)&lt;1,"No aplica","Si")</f>
        <v>No aplica</v>
      </c>
      <c r="J35" s="95" t="str">
        <f>IF(COUNTIF('7-Emmagatzematge'!$E$2:$K$20,A35)&lt;1,"No aplica","Si")</f>
        <v>No aplica</v>
      </c>
      <c r="K35" s="95" t="str">
        <f>IF(COUNTIF('8-Comunicacions de Xarxa'!$E$2:$M$11,A35)&lt;1,"No aplica","Si")</f>
        <v>No aplica</v>
      </c>
      <c r="L35" s="95" t="str">
        <f>IF(COUNTIF('9-Interaccions'!$E$2:$L$15,A35)&lt;1,"No aplica","Si")</f>
        <v>No aplica</v>
      </c>
      <c r="M35" s="96" t="str">
        <f>IF(COUNTIF('10-Resiliència'!$E$2:$I$11,A35)&lt;1,"No aplica","Si")</f>
        <v>No aplica</v>
      </c>
      <c r="N35" s="97" t="str">
        <f>IF(COUNTIF(Taula1517[[#This Row],[1 - Propòsit]:[10 - Resiliència]],"Si")&gt;=1,"Si","No")</f>
        <v>No</v>
      </c>
    </row>
    <row r="36" spans="1:14" hidden="1" x14ac:dyDescent="0.3">
      <c r="A36" s="66" t="s">
        <v>425</v>
      </c>
      <c r="B36" s="67" t="s">
        <v>337</v>
      </c>
      <c r="C36" s="65" t="str">
        <f>HYPERLINK(Taula1517[[#This Row],[Enllaç Mesura]],Taula1517[[#This Row],[Codi Mesura]])</f>
        <v>[op.cont.2]</v>
      </c>
      <c r="D36" s="95" t="str">
        <f>IF(COUNTIF('1-Propòsit'!$E$3:$H$12,A36)&lt;1,"No aplica","Si")</f>
        <v>No aplica</v>
      </c>
      <c r="E36" s="95" t="str">
        <f>IF(COUNTIF('2-Arquitectura'!$E$2:$O$14,A36)&lt;1,"No aplica","Si")</f>
        <v>No aplica</v>
      </c>
      <c r="F36" s="95" t="str">
        <f>IF(COUNTIF('3-Codi font'!$E$2:$K$13,A36)&lt;1,"No aplica","Si")</f>
        <v>No aplica</v>
      </c>
      <c r="G36" s="95" t="str">
        <f>IF(COUNTIF('4-Software de tercers'!E36:M43,A36)&lt;1,"No aplica","Si")</f>
        <v>No aplica</v>
      </c>
      <c r="H36" s="95" t="str">
        <f>IF(COUNTIF('5-Criptografia'!$E$2:$J$7,A36)&lt;1,"No aplica","Si")</f>
        <v>No aplica</v>
      </c>
      <c r="I36" s="95" t="str">
        <f>IF(COUNTIF('6-Autenticació'!$E$2:$K$10,A36)&lt;1,"No aplica","Si")</f>
        <v>No aplica</v>
      </c>
      <c r="J36" s="95" t="str">
        <f>IF(COUNTIF('7-Emmagatzematge'!$E$2:$K$20,A36)&lt;1,"No aplica","Si")</f>
        <v>No aplica</v>
      </c>
      <c r="K36" s="95" t="str">
        <f>IF(COUNTIF('8-Comunicacions de Xarxa'!$E$2:$M$11,A36)&lt;1,"No aplica","Si")</f>
        <v>No aplica</v>
      </c>
      <c r="L36" s="95" t="str">
        <f>IF(COUNTIF('9-Interaccions'!$E$2:$L$15,A36)&lt;1,"No aplica","Si")</f>
        <v>No aplica</v>
      </c>
      <c r="M36" s="96" t="str">
        <f>IF(COUNTIF('10-Resiliència'!$E$2:$I$11,A36)&lt;1,"No aplica","Si")</f>
        <v>No aplica</v>
      </c>
      <c r="N36" s="97" t="str">
        <f>IF(COUNTIF(Taula1517[[#This Row],[1 - Propòsit]:[10 - Resiliència]],"Si")&gt;=1,"Si","No")</f>
        <v>No</v>
      </c>
    </row>
    <row r="37" spans="1:14" hidden="1" x14ac:dyDescent="0.3">
      <c r="A37" s="68" t="s">
        <v>426</v>
      </c>
      <c r="B37" s="69" t="s">
        <v>338</v>
      </c>
      <c r="C37" s="65" t="str">
        <f>HYPERLINK(Taula1517[[#This Row],[Enllaç Mesura]],Taula1517[[#This Row],[Codi Mesura]])</f>
        <v>[op.cont.3]</v>
      </c>
      <c r="D37" s="95" t="str">
        <f>IF(COUNTIF('1-Propòsit'!$E$3:$H$12,A37)&lt;1,"No aplica","Si")</f>
        <v>No aplica</v>
      </c>
      <c r="E37" s="95" t="str">
        <f>IF(COUNTIF('2-Arquitectura'!$E$2:$O$14,A37)&lt;1,"No aplica","Si")</f>
        <v>No aplica</v>
      </c>
      <c r="F37" s="95" t="str">
        <f>IF(COUNTIF('3-Codi font'!$E$2:$K$13,A37)&lt;1,"No aplica","Si")</f>
        <v>No aplica</v>
      </c>
      <c r="G37" s="95" t="str">
        <f>IF(COUNTIF('4-Software de tercers'!E37:M44,A37)&lt;1,"No aplica","Si")</f>
        <v>No aplica</v>
      </c>
      <c r="H37" s="95" t="str">
        <f>IF(COUNTIF('5-Criptografia'!$E$2:$J$7,A37)&lt;1,"No aplica","Si")</f>
        <v>No aplica</v>
      </c>
      <c r="I37" s="95" t="str">
        <f>IF(COUNTIF('6-Autenticació'!$E$2:$K$10,A37)&lt;1,"No aplica","Si")</f>
        <v>No aplica</v>
      </c>
      <c r="J37" s="95" t="str">
        <f>IF(COUNTIF('7-Emmagatzematge'!$E$2:$K$20,A37)&lt;1,"No aplica","Si")</f>
        <v>No aplica</v>
      </c>
      <c r="K37" s="95" t="str">
        <f>IF(COUNTIF('8-Comunicacions de Xarxa'!$E$2:$M$11,A37)&lt;1,"No aplica","Si")</f>
        <v>No aplica</v>
      </c>
      <c r="L37" s="95" t="str">
        <f>IF(COUNTIF('9-Interaccions'!$E$2:$L$15,A37)&lt;1,"No aplica","Si")</f>
        <v>No aplica</v>
      </c>
      <c r="M37" s="96" t="str">
        <f>IF(COUNTIF('10-Resiliència'!$E$2:$I$11,A37)&lt;1,"No aplica","Si")</f>
        <v>No aplica</v>
      </c>
      <c r="N37" s="97" t="str">
        <f>IF(COUNTIF(Taula1517[[#This Row],[1 - Propòsit]:[10 - Resiliència]],"Si")&gt;=1,"Si","No")</f>
        <v>No</v>
      </c>
    </row>
    <row r="38" spans="1:14" hidden="1" x14ac:dyDescent="0.3">
      <c r="A38" s="66" t="s">
        <v>427</v>
      </c>
      <c r="B38" s="67" t="s">
        <v>339</v>
      </c>
      <c r="C38" s="65" t="str">
        <f>HYPERLINK(Taula1517[[#This Row],[Enllaç Mesura]],Taula1517[[#This Row],[Codi Mesura]])</f>
        <v>[op.mon]</v>
      </c>
      <c r="D38" s="95" t="str">
        <f>IF(COUNTIF('1-Propòsit'!$E$3:$H$12,A38)&lt;1,"No aplica","Si")</f>
        <v>No aplica</v>
      </c>
      <c r="E38" s="95" t="str">
        <f>IF(COUNTIF('2-Arquitectura'!$E$2:$O$14,A38)&lt;1,"No aplica","Si")</f>
        <v>No aplica</v>
      </c>
      <c r="F38" s="95" t="str">
        <f>IF(COUNTIF('3-Codi font'!$E$2:$K$13,A38)&lt;1,"No aplica","Si")</f>
        <v>No aplica</v>
      </c>
      <c r="G38" s="95" t="str">
        <f>IF(COUNTIF('4-Software de tercers'!E38:M45,A38)&lt;1,"No aplica","Si")</f>
        <v>No aplica</v>
      </c>
      <c r="H38" s="95" t="str">
        <f>IF(COUNTIF('5-Criptografia'!$E$2:$J$7,A38)&lt;1,"No aplica","Si")</f>
        <v>No aplica</v>
      </c>
      <c r="I38" s="95" t="str">
        <f>IF(COUNTIF('6-Autenticació'!$E$2:$K$10,A38)&lt;1,"No aplica","Si")</f>
        <v>No aplica</v>
      </c>
      <c r="J38" s="95" t="str">
        <f>IF(COUNTIF('7-Emmagatzematge'!$E$2:$K$20,A38)&lt;1,"No aplica","Si")</f>
        <v>No aplica</v>
      </c>
      <c r="K38" s="95" t="str">
        <f>IF(COUNTIF('8-Comunicacions de Xarxa'!$E$2:$M$11,A38)&lt;1,"No aplica","Si")</f>
        <v>No aplica</v>
      </c>
      <c r="L38" s="95" t="str">
        <f>IF(COUNTIF('9-Interaccions'!$E$2:$L$15,A38)&lt;1,"No aplica","Si")</f>
        <v>No aplica</v>
      </c>
      <c r="M38" s="96" t="str">
        <f>IF(COUNTIF('10-Resiliència'!$E$2:$I$11,A38)&lt;1,"No aplica","Si")</f>
        <v>No aplica</v>
      </c>
      <c r="N38" s="97" t="str">
        <f>IF(COUNTIF(Taula1517[[#This Row],[1 - Propòsit]:[10 - Resiliència]],"Si")&gt;=1,"Si","No")</f>
        <v>No</v>
      </c>
    </row>
    <row r="39" spans="1:14" hidden="1" x14ac:dyDescent="0.3">
      <c r="A39" s="68" t="s">
        <v>428</v>
      </c>
      <c r="B39" s="69" t="s">
        <v>340</v>
      </c>
      <c r="C39" s="65" t="str">
        <f>HYPERLINK(Taula1517[[#This Row],[Enllaç Mesura]],Taula1517[[#This Row],[Codi Mesura]])</f>
        <v>[op.mon.1]</v>
      </c>
      <c r="D39" s="95" t="str">
        <f>IF(COUNTIF('1-Propòsit'!$E$3:$H$12,A39)&lt;1,"No aplica","Si")</f>
        <v>No aplica</v>
      </c>
      <c r="E39" s="95" t="str">
        <f>IF(COUNTIF('2-Arquitectura'!$E$2:$O$14,A39)&lt;1,"No aplica","Si")</f>
        <v>No aplica</v>
      </c>
      <c r="F39" s="95" t="str">
        <f>IF(COUNTIF('3-Codi font'!$E$2:$K$13,A39)&lt;1,"No aplica","Si")</f>
        <v>No aplica</v>
      </c>
      <c r="G39" s="95" t="str">
        <f>IF(COUNTIF('4-Software de tercers'!E39:M46,A39)&lt;1,"No aplica","Si")</f>
        <v>No aplica</v>
      </c>
      <c r="H39" s="95" t="str">
        <f>IF(COUNTIF('5-Criptografia'!$E$2:$J$7,A39)&lt;1,"No aplica","Si")</f>
        <v>No aplica</v>
      </c>
      <c r="I39" s="95" t="str">
        <f>IF(COUNTIF('6-Autenticació'!$E$2:$K$10,A39)&lt;1,"No aplica","Si")</f>
        <v>No aplica</v>
      </c>
      <c r="J39" s="95" t="str">
        <f>IF(COUNTIF('7-Emmagatzematge'!$E$2:$K$20,A39)&lt;1,"No aplica","Si")</f>
        <v>No aplica</v>
      </c>
      <c r="K39" s="95" t="str">
        <f>IF(COUNTIF('8-Comunicacions de Xarxa'!$E$2:$M$11,A39)&lt;1,"No aplica","Si")</f>
        <v>No aplica</v>
      </c>
      <c r="L39" s="95" t="str">
        <f>IF(COUNTIF('9-Interaccions'!$E$2:$L$15,A39)&lt;1,"No aplica","Si")</f>
        <v>No aplica</v>
      </c>
      <c r="M39" s="96" t="str">
        <f>IF(COUNTIF('10-Resiliència'!$E$2:$I$11,A39)&lt;1,"No aplica","Si")</f>
        <v>No aplica</v>
      </c>
      <c r="N39" s="97" t="str">
        <f>IF(COUNTIF(Taula1517[[#This Row],[1 - Propòsit]:[10 - Resiliència]],"Si")&gt;=1,"Si","No")</f>
        <v>No</v>
      </c>
    </row>
    <row r="40" spans="1:14" x14ac:dyDescent="0.3">
      <c r="A40" s="66" t="s">
        <v>429</v>
      </c>
      <c r="B40" s="67" t="s">
        <v>341</v>
      </c>
      <c r="C40" s="65" t="str">
        <f>HYPERLINK(Taula1517[[#This Row],[Enllaç Mesura]],Taula1517[[#This Row],[Codi Mesura]])</f>
        <v>[op.mon.2]</v>
      </c>
      <c r="D40" s="95" t="str">
        <f>IF(COUNTIF('1-Propòsit'!$E$3:$H$12,A40)&lt;1,"No aplica","Si")</f>
        <v>No aplica</v>
      </c>
      <c r="E40" s="95" t="str">
        <f>IF(COUNTIF('2-Arquitectura'!$E$2:$O$14,A40)&lt;1,"No aplica","Si")</f>
        <v>Si</v>
      </c>
      <c r="F40" s="95" t="str">
        <f>IF(COUNTIF('3-Codi font'!$E$2:$K$13,A40)&lt;1,"No aplica","Si")</f>
        <v>No aplica</v>
      </c>
      <c r="G40" s="95" t="str">
        <f>IF(COUNTIF('4-Software de tercers'!E40:M47,A40)&lt;1,"No aplica","Si")</f>
        <v>No aplica</v>
      </c>
      <c r="H40" s="95" t="str">
        <f>IF(COUNTIF('5-Criptografia'!$E$2:$J$7,A40)&lt;1,"No aplica","Si")</f>
        <v>No aplica</v>
      </c>
      <c r="I40" s="95" t="str">
        <f>IF(COUNTIF('6-Autenticació'!$E$2:$K$10,A40)&lt;1,"No aplica","Si")</f>
        <v>No aplica</v>
      </c>
      <c r="J40" s="95" t="str">
        <f>IF(COUNTIF('7-Emmagatzematge'!$E$2:$K$20,A40)&lt;1,"No aplica","Si")</f>
        <v>No aplica</v>
      </c>
      <c r="K40" s="95" t="str">
        <f>IF(COUNTIF('8-Comunicacions de Xarxa'!$E$2:$M$11,A40)&lt;1,"No aplica","Si")</f>
        <v>No aplica</v>
      </c>
      <c r="L40" s="95" t="str">
        <f>IF(COUNTIF('9-Interaccions'!$E$2:$L$15,A40)&lt;1,"No aplica","Si")</f>
        <v>No aplica</v>
      </c>
      <c r="M40" s="96" t="str">
        <f>IF(COUNTIF('10-Resiliència'!$E$2:$I$11,A40)&lt;1,"No aplica","Si")</f>
        <v>No aplica</v>
      </c>
      <c r="N40" s="97" t="str">
        <f>IF(COUNTIF(Taula1517[[#This Row],[1 - Propòsit]:[10 - Resiliència]],"Si")&gt;=1,"Si","No")</f>
        <v>Si</v>
      </c>
    </row>
    <row r="41" spans="1:14" hidden="1" x14ac:dyDescent="0.3">
      <c r="A41" s="68" t="s">
        <v>430</v>
      </c>
      <c r="B41" s="69" t="s">
        <v>342</v>
      </c>
      <c r="C41" s="65" t="str">
        <f>HYPERLINK(Taula1517[[#This Row],[Enllaç Mesura]],Taula1517[[#This Row],[Codi Mesura]])</f>
        <v>[mp]</v>
      </c>
      <c r="D41" s="95" t="str">
        <f>IF(COUNTIF('1-Propòsit'!$E$3:$H$12,A41)&lt;1,"No aplica","Si")</f>
        <v>No aplica</v>
      </c>
      <c r="E41" s="95" t="str">
        <f>IF(COUNTIF('2-Arquitectura'!$E$2:$O$14,A41)&lt;1,"No aplica","Si")</f>
        <v>No aplica</v>
      </c>
      <c r="F41" s="95" t="str">
        <f>IF(COUNTIF('3-Codi font'!$E$2:$K$13,A41)&lt;1,"No aplica","Si")</f>
        <v>No aplica</v>
      </c>
      <c r="G41" s="95" t="str">
        <f>IF(COUNTIF('4-Software de tercers'!E41:M48,A41)&lt;1,"No aplica","Si")</f>
        <v>No aplica</v>
      </c>
      <c r="H41" s="95" t="str">
        <f>IF(COUNTIF('5-Criptografia'!$E$2:$J$7,A41)&lt;1,"No aplica","Si")</f>
        <v>No aplica</v>
      </c>
      <c r="I41" s="95" t="str">
        <f>IF(COUNTIF('6-Autenticació'!$E$2:$K$10,A41)&lt;1,"No aplica","Si")</f>
        <v>No aplica</v>
      </c>
      <c r="J41" s="95" t="str">
        <f>IF(COUNTIF('7-Emmagatzematge'!$E$2:$K$20,A41)&lt;1,"No aplica","Si")</f>
        <v>No aplica</v>
      </c>
      <c r="K41" s="95" t="str">
        <f>IF(COUNTIF('8-Comunicacions de Xarxa'!$E$2:$M$11,A41)&lt;1,"No aplica","Si")</f>
        <v>No aplica</v>
      </c>
      <c r="L41" s="95" t="str">
        <f>IF(COUNTIF('9-Interaccions'!$E$2:$L$15,A41)&lt;1,"No aplica","Si")</f>
        <v>No aplica</v>
      </c>
      <c r="M41" s="96" t="str">
        <f>IF(COUNTIF('10-Resiliència'!$E$2:$I$11,A41)&lt;1,"No aplica","Si")</f>
        <v>No aplica</v>
      </c>
      <c r="N41" s="97" t="str">
        <f>IF(COUNTIF(Taula1517[[#This Row],[1 - Propòsit]:[10 - Resiliència]],"Si")&gt;=1,"Si","No")</f>
        <v>No</v>
      </c>
    </row>
    <row r="42" spans="1:14" hidden="1" x14ac:dyDescent="0.3">
      <c r="A42" s="66" t="s">
        <v>431</v>
      </c>
      <c r="B42" s="67" t="s">
        <v>343</v>
      </c>
      <c r="C42" s="65" t="str">
        <f>HYPERLINK(Taula1517[[#This Row],[Enllaç Mesura]],Taula1517[[#This Row],[Codi Mesura]])</f>
        <v>[mp.if]</v>
      </c>
      <c r="D42" s="95" t="str">
        <f>IF(COUNTIF('1-Propòsit'!$E$3:$H$12,A42)&lt;1,"No aplica","Si")</f>
        <v>No aplica</v>
      </c>
      <c r="E42" s="95" t="str">
        <f>IF(COUNTIF('2-Arquitectura'!$E$2:$O$14,A42)&lt;1,"No aplica","Si")</f>
        <v>No aplica</v>
      </c>
      <c r="F42" s="95" t="str">
        <f>IF(COUNTIF('3-Codi font'!$E$2:$K$13,A42)&lt;1,"No aplica","Si")</f>
        <v>No aplica</v>
      </c>
      <c r="G42" s="95" t="str">
        <f>IF(COUNTIF('4-Software de tercers'!E42:M49,A42)&lt;1,"No aplica","Si")</f>
        <v>No aplica</v>
      </c>
      <c r="H42" s="95" t="str">
        <f>IF(COUNTIF('5-Criptografia'!$E$2:$J$7,A42)&lt;1,"No aplica","Si")</f>
        <v>No aplica</v>
      </c>
      <c r="I42" s="95" t="str">
        <f>IF(COUNTIF('6-Autenticació'!$E$2:$K$10,A42)&lt;1,"No aplica","Si")</f>
        <v>No aplica</v>
      </c>
      <c r="J42" s="95" t="str">
        <f>IF(COUNTIF('7-Emmagatzematge'!$E$2:$K$20,A42)&lt;1,"No aplica","Si")</f>
        <v>No aplica</v>
      </c>
      <c r="K42" s="95" t="str">
        <f>IF(COUNTIF('8-Comunicacions de Xarxa'!$E$2:$M$11,A42)&lt;1,"No aplica","Si")</f>
        <v>No aplica</v>
      </c>
      <c r="L42" s="95" t="str">
        <f>IF(COUNTIF('9-Interaccions'!$E$2:$L$15,A42)&lt;1,"No aplica","Si")</f>
        <v>No aplica</v>
      </c>
      <c r="M42" s="96" t="str">
        <f>IF(COUNTIF('10-Resiliència'!$E$2:$I$11,A42)&lt;1,"No aplica","Si")</f>
        <v>No aplica</v>
      </c>
      <c r="N42" s="97" t="str">
        <f>IF(COUNTIF(Taula1517[[#This Row],[1 - Propòsit]:[10 - Resiliència]],"Si")&gt;=1,"Si","No")</f>
        <v>No</v>
      </c>
    </row>
    <row r="43" spans="1:14" hidden="1" x14ac:dyDescent="0.3">
      <c r="A43" s="68" t="s">
        <v>432</v>
      </c>
      <c r="B43" s="69" t="s">
        <v>344</v>
      </c>
      <c r="C43" s="65" t="str">
        <f>HYPERLINK(Taula1517[[#This Row],[Enllaç Mesura]],Taula1517[[#This Row],[Codi Mesura]])</f>
        <v>[mp.if.1]</v>
      </c>
      <c r="D43" s="95" t="str">
        <f>IF(COUNTIF('1-Propòsit'!$E$3:$H$12,A43)&lt;1,"No aplica","Si")</f>
        <v>No aplica</v>
      </c>
      <c r="E43" s="95" t="str">
        <f>IF(COUNTIF('2-Arquitectura'!$E$2:$O$14,A43)&lt;1,"No aplica","Si")</f>
        <v>No aplica</v>
      </c>
      <c r="F43" s="95" t="str">
        <f>IF(COUNTIF('3-Codi font'!$E$2:$K$13,A43)&lt;1,"No aplica","Si")</f>
        <v>No aplica</v>
      </c>
      <c r="G43" s="95" t="str">
        <f>IF(COUNTIF('4-Software de tercers'!E43:M50,A43)&lt;1,"No aplica","Si")</f>
        <v>No aplica</v>
      </c>
      <c r="H43" s="95" t="str">
        <f>IF(COUNTIF('5-Criptografia'!$E$2:$J$7,A43)&lt;1,"No aplica","Si")</f>
        <v>No aplica</v>
      </c>
      <c r="I43" s="95" t="str">
        <f>IF(COUNTIF('6-Autenticació'!$E$2:$K$10,A43)&lt;1,"No aplica","Si")</f>
        <v>No aplica</v>
      </c>
      <c r="J43" s="95" t="str">
        <f>IF(COUNTIF('7-Emmagatzematge'!$E$2:$K$20,A43)&lt;1,"No aplica","Si")</f>
        <v>No aplica</v>
      </c>
      <c r="K43" s="95" t="str">
        <f>IF(COUNTIF('8-Comunicacions de Xarxa'!$E$2:$M$11,A43)&lt;1,"No aplica","Si")</f>
        <v>No aplica</v>
      </c>
      <c r="L43" s="95" t="str">
        <f>IF(COUNTIF('9-Interaccions'!$E$2:$L$15,A43)&lt;1,"No aplica","Si")</f>
        <v>No aplica</v>
      </c>
      <c r="M43" s="96" t="str">
        <f>IF(COUNTIF('10-Resiliència'!$E$2:$I$11,A43)&lt;1,"No aplica","Si")</f>
        <v>No aplica</v>
      </c>
      <c r="N43" s="97" t="str">
        <f>IF(COUNTIF(Taula1517[[#This Row],[1 - Propòsit]:[10 - Resiliència]],"Si")&gt;=1,"Si","No")</f>
        <v>No</v>
      </c>
    </row>
    <row r="44" spans="1:14" hidden="1" x14ac:dyDescent="0.3">
      <c r="A44" s="66" t="s">
        <v>433</v>
      </c>
      <c r="B44" s="67" t="s">
        <v>345</v>
      </c>
      <c r="C44" s="65" t="str">
        <f>HYPERLINK(Taula1517[[#This Row],[Enllaç Mesura]],Taula1517[[#This Row],[Codi Mesura]])</f>
        <v>[mp.if.2]</v>
      </c>
      <c r="D44" s="95" t="str">
        <f>IF(COUNTIF('1-Propòsit'!$E$3:$H$12,A44)&lt;1,"No aplica","Si")</f>
        <v>No aplica</v>
      </c>
      <c r="E44" s="95" t="str">
        <f>IF(COUNTIF('2-Arquitectura'!$E$2:$O$14,A44)&lt;1,"No aplica","Si")</f>
        <v>No aplica</v>
      </c>
      <c r="F44" s="95" t="str">
        <f>IF(COUNTIF('3-Codi font'!$E$2:$K$13,A44)&lt;1,"No aplica","Si")</f>
        <v>No aplica</v>
      </c>
      <c r="G44" s="95" t="str">
        <f>IF(COUNTIF('4-Software de tercers'!E44:M51,A44)&lt;1,"No aplica","Si")</f>
        <v>No aplica</v>
      </c>
      <c r="H44" s="95" t="str">
        <f>IF(COUNTIF('5-Criptografia'!$E$2:$J$7,A44)&lt;1,"No aplica","Si")</f>
        <v>No aplica</v>
      </c>
      <c r="I44" s="95" t="str">
        <f>IF(COUNTIF('6-Autenticació'!$E$2:$K$10,A44)&lt;1,"No aplica","Si")</f>
        <v>No aplica</v>
      </c>
      <c r="J44" s="95" t="str">
        <f>IF(COUNTIF('7-Emmagatzematge'!$E$2:$K$20,A44)&lt;1,"No aplica","Si")</f>
        <v>No aplica</v>
      </c>
      <c r="K44" s="95" t="str">
        <f>IF(COUNTIF('8-Comunicacions de Xarxa'!$E$2:$M$11,A44)&lt;1,"No aplica","Si")</f>
        <v>No aplica</v>
      </c>
      <c r="L44" s="95" t="str">
        <f>IF(COUNTIF('9-Interaccions'!$E$2:$L$15,A44)&lt;1,"No aplica","Si")</f>
        <v>No aplica</v>
      </c>
      <c r="M44" s="96" t="str">
        <f>IF(COUNTIF('10-Resiliència'!$E$2:$I$11,A44)&lt;1,"No aplica","Si")</f>
        <v>No aplica</v>
      </c>
      <c r="N44" s="97" t="str">
        <f>IF(COUNTIF(Taula1517[[#This Row],[1 - Propòsit]:[10 - Resiliència]],"Si")&gt;=1,"Si","No")</f>
        <v>No</v>
      </c>
    </row>
    <row r="45" spans="1:14" hidden="1" x14ac:dyDescent="0.3">
      <c r="A45" s="68" t="s">
        <v>434</v>
      </c>
      <c r="B45" s="69" t="s">
        <v>346</v>
      </c>
      <c r="C45" s="65" t="str">
        <f>HYPERLINK(Taula1517[[#This Row],[Enllaç Mesura]],Taula1517[[#This Row],[Codi Mesura]])</f>
        <v>[mp.if.3]</v>
      </c>
      <c r="D45" s="95" t="str">
        <f>IF(COUNTIF('1-Propòsit'!$E$3:$H$12,A45)&lt;1,"No aplica","Si")</f>
        <v>No aplica</v>
      </c>
      <c r="E45" s="95" t="str">
        <f>IF(COUNTIF('2-Arquitectura'!$E$2:$O$14,A45)&lt;1,"No aplica","Si")</f>
        <v>No aplica</v>
      </c>
      <c r="F45" s="95" t="str">
        <f>IF(COUNTIF('3-Codi font'!$E$2:$K$13,A45)&lt;1,"No aplica","Si")</f>
        <v>No aplica</v>
      </c>
      <c r="G45" s="95" t="str">
        <f>IF(COUNTIF('4-Software de tercers'!E45:M52,A45)&lt;1,"No aplica","Si")</f>
        <v>No aplica</v>
      </c>
      <c r="H45" s="95" t="str">
        <f>IF(COUNTIF('5-Criptografia'!$E$2:$J$7,A45)&lt;1,"No aplica","Si")</f>
        <v>No aplica</v>
      </c>
      <c r="I45" s="95" t="str">
        <f>IF(COUNTIF('6-Autenticació'!$E$2:$K$10,A45)&lt;1,"No aplica","Si")</f>
        <v>No aplica</v>
      </c>
      <c r="J45" s="95" t="str">
        <f>IF(COUNTIF('7-Emmagatzematge'!$E$2:$K$20,A45)&lt;1,"No aplica","Si")</f>
        <v>No aplica</v>
      </c>
      <c r="K45" s="95" t="str">
        <f>IF(COUNTIF('8-Comunicacions de Xarxa'!$E$2:$M$11,A45)&lt;1,"No aplica","Si")</f>
        <v>No aplica</v>
      </c>
      <c r="L45" s="95" t="str">
        <f>IF(COUNTIF('9-Interaccions'!$E$2:$L$15,A45)&lt;1,"No aplica","Si")</f>
        <v>No aplica</v>
      </c>
      <c r="M45" s="96" t="str">
        <f>IF(COUNTIF('10-Resiliència'!$E$2:$I$11,A45)&lt;1,"No aplica","Si")</f>
        <v>No aplica</v>
      </c>
      <c r="N45" s="97" t="str">
        <f>IF(COUNTIF(Taula1517[[#This Row],[1 - Propòsit]:[10 - Resiliència]],"Si")&gt;=1,"Si","No")</f>
        <v>No</v>
      </c>
    </row>
    <row r="46" spans="1:14" hidden="1" x14ac:dyDescent="0.3">
      <c r="A46" s="66" t="s">
        <v>435</v>
      </c>
      <c r="B46" s="67" t="s">
        <v>347</v>
      </c>
      <c r="C46" s="65" t="str">
        <f>HYPERLINK(Taula1517[[#This Row],[Enllaç Mesura]],Taula1517[[#This Row],[Codi Mesura]])</f>
        <v>[mp.if.4]</v>
      </c>
      <c r="D46" s="95" t="str">
        <f>IF(COUNTIF('1-Propòsit'!$E$3:$H$12,A46)&lt;1,"No aplica","Si")</f>
        <v>No aplica</v>
      </c>
      <c r="E46" s="95" t="str">
        <f>IF(COUNTIF('2-Arquitectura'!$E$2:$O$14,A46)&lt;1,"No aplica","Si")</f>
        <v>No aplica</v>
      </c>
      <c r="F46" s="95" t="str">
        <f>IF(COUNTIF('3-Codi font'!$E$2:$K$13,A46)&lt;1,"No aplica","Si")</f>
        <v>No aplica</v>
      </c>
      <c r="G46" s="95" t="str">
        <f>IF(COUNTIF('4-Software de tercers'!E46:M53,A46)&lt;1,"No aplica","Si")</f>
        <v>No aplica</v>
      </c>
      <c r="H46" s="95" t="str">
        <f>IF(COUNTIF('5-Criptografia'!$E$2:$J$7,A46)&lt;1,"No aplica","Si")</f>
        <v>No aplica</v>
      </c>
      <c r="I46" s="95" t="str">
        <f>IF(COUNTIF('6-Autenticació'!$E$2:$K$10,A46)&lt;1,"No aplica","Si")</f>
        <v>No aplica</v>
      </c>
      <c r="J46" s="95" t="str">
        <f>IF(COUNTIF('7-Emmagatzematge'!$E$2:$K$20,A46)&lt;1,"No aplica","Si")</f>
        <v>No aplica</v>
      </c>
      <c r="K46" s="95" t="str">
        <f>IF(COUNTIF('8-Comunicacions de Xarxa'!$E$2:$M$11,A46)&lt;1,"No aplica","Si")</f>
        <v>No aplica</v>
      </c>
      <c r="L46" s="95" t="str">
        <f>IF(COUNTIF('9-Interaccions'!$E$2:$L$15,A46)&lt;1,"No aplica","Si")</f>
        <v>No aplica</v>
      </c>
      <c r="M46" s="96" t="str">
        <f>IF(COUNTIF('10-Resiliència'!$E$2:$I$11,A46)&lt;1,"No aplica","Si")</f>
        <v>No aplica</v>
      </c>
      <c r="N46" s="97" t="str">
        <f>IF(COUNTIF(Taula1517[[#This Row],[1 - Propòsit]:[10 - Resiliència]],"Si")&gt;=1,"Si","No")</f>
        <v>No</v>
      </c>
    </row>
    <row r="47" spans="1:14" hidden="1" x14ac:dyDescent="0.3">
      <c r="A47" s="68" t="s">
        <v>436</v>
      </c>
      <c r="B47" s="69" t="s">
        <v>348</v>
      </c>
      <c r="C47" s="65" t="str">
        <f>HYPERLINK(Taula1517[[#This Row],[Enllaç Mesura]],Taula1517[[#This Row],[Codi Mesura]])</f>
        <v>[mp.if.5]</v>
      </c>
      <c r="D47" s="95" t="str">
        <f>IF(COUNTIF('1-Propòsit'!$E$3:$H$12,A47)&lt;1,"No aplica","Si")</f>
        <v>No aplica</v>
      </c>
      <c r="E47" s="95" t="str">
        <f>IF(COUNTIF('2-Arquitectura'!$E$2:$O$14,A47)&lt;1,"No aplica","Si")</f>
        <v>No aplica</v>
      </c>
      <c r="F47" s="95" t="str">
        <f>IF(COUNTIF('3-Codi font'!$E$2:$K$13,A47)&lt;1,"No aplica","Si")</f>
        <v>No aplica</v>
      </c>
      <c r="G47" s="95" t="str">
        <f>IF(COUNTIF('4-Software de tercers'!E47:M54,A47)&lt;1,"No aplica","Si")</f>
        <v>No aplica</v>
      </c>
      <c r="H47" s="95" t="str">
        <f>IF(COUNTIF('5-Criptografia'!$E$2:$J$7,A47)&lt;1,"No aplica","Si")</f>
        <v>No aplica</v>
      </c>
      <c r="I47" s="95" t="str">
        <f>IF(COUNTIF('6-Autenticació'!$E$2:$K$10,A47)&lt;1,"No aplica","Si")</f>
        <v>No aplica</v>
      </c>
      <c r="J47" s="95" t="str">
        <f>IF(COUNTIF('7-Emmagatzematge'!$E$2:$K$20,A47)&lt;1,"No aplica","Si")</f>
        <v>No aplica</v>
      </c>
      <c r="K47" s="95" t="str">
        <f>IF(COUNTIF('8-Comunicacions de Xarxa'!$E$2:$M$11,A47)&lt;1,"No aplica","Si")</f>
        <v>No aplica</v>
      </c>
      <c r="L47" s="95" t="str">
        <f>IF(COUNTIF('9-Interaccions'!$E$2:$L$15,A47)&lt;1,"No aplica","Si")</f>
        <v>No aplica</v>
      </c>
      <c r="M47" s="96" t="str">
        <f>IF(COUNTIF('10-Resiliència'!$E$2:$I$11,A47)&lt;1,"No aplica","Si")</f>
        <v>No aplica</v>
      </c>
      <c r="N47" s="97" t="str">
        <f>IF(COUNTIF(Taula1517[[#This Row],[1 - Propòsit]:[10 - Resiliència]],"Si")&gt;=1,"Si","No")</f>
        <v>No</v>
      </c>
    </row>
    <row r="48" spans="1:14" hidden="1" x14ac:dyDescent="0.3">
      <c r="A48" s="66" t="s">
        <v>437</v>
      </c>
      <c r="B48" s="67" t="s">
        <v>349</v>
      </c>
      <c r="C48" s="65" t="str">
        <f>HYPERLINK(Taula1517[[#This Row],[Enllaç Mesura]],Taula1517[[#This Row],[Codi Mesura]])</f>
        <v>[mp.if.6]</v>
      </c>
      <c r="D48" s="95" t="str">
        <f>IF(COUNTIF('1-Propòsit'!$E$3:$H$12,A48)&lt;1,"No aplica","Si")</f>
        <v>No aplica</v>
      </c>
      <c r="E48" s="95" t="str">
        <f>IF(COUNTIF('2-Arquitectura'!$E$2:$O$14,A48)&lt;1,"No aplica","Si")</f>
        <v>No aplica</v>
      </c>
      <c r="F48" s="95" t="str">
        <f>IF(COUNTIF('3-Codi font'!$E$2:$K$13,A48)&lt;1,"No aplica","Si")</f>
        <v>No aplica</v>
      </c>
      <c r="G48" s="95" t="str">
        <f>IF(COUNTIF('4-Software de tercers'!E48:M55,A48)&lt;1,"No aplica","Si")</f>
        <v>No aplica</v>
      </c>
      <c r="H48" s="95" t="str">
        <f>IF(COUNTIF('5-Criptografia'!$E$2:$J$7,A48)&lt;1,"No aplica","Si")</f>
        <v>No aplica</v>
      </c>
      <c r="I48" s="95" t="str">
        <f>IF(COUNTIF('6-Autenticació'!$E$2:$K$10,A48)&lt;1,"No aplica","Si")</f>
        <v>No aplica</v>
      </c>
      <c r="J48" s="95" t="str">
        <f>IF(COUNTIF('7-Emmagatzematge'!$E$2:$K$20,A48)&lt;1,"No aplica","Si")</f>
        <v>No aplica</v>
      </c>
      <c r="K48" s="95" t="str">
        <f>IF(COUNTIF('8-Comunicacions de Xarxa'!$E$2:$M$11,A48)&lt;1,"No aplica","Si")</f>
        <v>No aplica</v>
      </c>
      <c r="L48" s="95" t="str">
        <f>IF(COUNTIF('9-Interaccions'!$E$2:$L$15,A48)&lt;1,"No aplica","Si")</f>
        <v>No aplica</v>
      </c>
      <c r="M48" s="96" t="str">
        <f>IF(COUNTIF('10-Resiliència'!$E$2:$I$11,A48)&lt;1,"No aplica","Si")</f>
        <v>No aplica</v>
      </c>
      <c r="N48" s="97" t="str">
        <f>IF(COUNTIF(Taula1517[[#This Row],[1 - Propòsit]:[10 - Resiliència]],"Si")&gt;=1,"Si","No")</f>
        <v>No</v>
      </c>
    </row>
    <row r="49" spans="1:14" hidden="1" x14ac:dyDescent="0.3">
      <c r="A49" s="68" t="s">
        <v>438</v>
      </c>
      <c r="B49" s="69" t="s">
        <v>350</v>
      </c>
      <c r="C49" s="65" t="str">
        <f>HYPERLINK(Taula1517[[#This Row],[Enllaç Mesura]],Taula1517[[#This Row],[Codi Mesura]])</f>
        <v>[mp.if.7]</v>
      </c>
      <c r="D49" s="95" t="str">
        <f>IF(COUNTIF('1-Propòsit'!$E$3:$H$12,A49)&lt;1,"No aplica","Si")</f>
        <v>No aplica</v>
      </c>
      <c r="E49" s="95" t="str">
        <f>IF(COUNTIF('2-Arquitectura'!$E$2:$O$14,A49)&lt;1,"No aplica","Si")</f>
        <v>No aplica</v>
      </c>
      <c r="F49" s="95" t="str">
        <f>IF(COUNTIF('3-Codi font'!$E$2:$K$13,A49)&lt;1,"No aplica","Si")</f>
        <v>No aplica</v>
      </c>
      <c r="G49" s="95" t="str">
        <f>IF(COUNTIF('4-Software de tercers'!E49:M56,A49)&lt;1,"No aplica","Si")</f>
        <v>No aplica</v>
      </c>
      <c r="H49" s="95" t="str">
        <f>IF(COUNTIF('5-Criptografia'!$E$2:$J$7,A49)&lt;1,"No aplica","Si")</f>
        <v>No aplica</v>
      </c>
      <c r="I49" s="95" t="str">
        <f>IF(COUNTIF('6-Autenticació'!$E$2:$K$10,A49)&lt;1,"No aplica","Si")</f>
        <v>No aplica</v>
      </c>
      <c r="J49" s="95" t="str">
        <f>IF(COUNTIF('7-Emmagatzematge'!$E$2:$K$20,A49)&lt;1,"No aplica","Si")</f>
        <v>No aplica</v>
      </c>
      <c r="K49" s="95" t="str">
        <f>IF(COUNTIF('8-Comunicacions de Xarxa'!$E$2:$M$11,A49)&lt;1,"No aplica","Si")</f>
        <v>No aplica</v>
      </c>
      <c r="L49" s="95" t="str">
        <f>IF(COUNTIF('9-Interaccions'!$E$2:$L$15,A49)&lt;1,"No aplica","Si")</f>
        <v>No aplica</v>
      </c>
      <c r="M49" s="96" t="str">
        <f>IF(COUNTIF('10-Resiliència'!$E$2:$I$11,A49)&lt;1,"No aplica","Si")</f>
        <v>No aplica</v>
      </c>
      <c r="N49" s="97" t="str">
        <f>IF(COUNTIF(Taula1517[[#This Row],[1 - Propòsit]:[10 - Resiliència]],"Si")&gt;=1,"Si","No")</f>
        <v>No</v>
      </c>
    </row>
    <row r="50" spans="1:14" hidden="1" x14ac:dyDescent="0.3">
      <c r="A50" s="66" t="s">
        <v>439</v>
      </c>
      <c r="B50" s="67" t="s">
        <v>351</v>
      </c>
      <c r="C50" s="65" t="str">
        <f>HYPERLINK(Taula1517[[#This Row],[Enllaç Mesura]],Taula1517[[#This Row],[Codi Mesura]])</f>
        <v>[mp.if.9]</v>
      </c>
      <c r="D50" s="95" t="str">
        <f>IF(COUNTIF('1-Propòsit'!$E$3:$H$12,A50)&lt;1,"No aplica","Si")</f>
        <v>No aplica</v>
      </c>
      <c r="E50" s="95" t="str">
        <f>IF(COUNTIF('2-Arquitectura'!$E$2:$O$14,A50)&lt;1,"No aplica","Si")</f>
        <v>No aplica</v>
      </c>
      <c r="F50" s="95" t="str">
        <f>IF(COUNTIF('3-Codi font'!$E$2:$K$13,A50)&lt;1,"No aplica","Si")</f>
        <v>No aplica</v>
      </c>
      <c r="G50" s="95" t="str">
        <f>IF(COUNTIF('4-Software de tercers'!E50:M57,A50)&lt;1,"No aplica","Si")</f>
        <v>No aplica</v>
      </c>
      <c r="H50" s="95" t="str">
        <f>IF(COUNTIF('5-Criptografia'!$E$2:$J$7,A50)&lt;1,"No aplica","Si")</f>
        <v>No aplica</v>
      </c>
      <c r="I50" s="95" t="str">
        <f>IF(COUNTIF('6-Autenticació'!$E$2:$K$10,A50)&lt;1,"No aplica","Si")</f>
        <v>No aplica</v>
      </c>
      <c r="J50" s="95" t="str">
        <f>IF(COUNTIF('7-Emmagatzematge'!$E$2:$K$20,A50)&lt;1,"No aplica","Si")</f>
        <v>No aplica</v>
      </c>
      <c r="K50" s="95" t="str">
        <f>IF(COUNTIF('8-Comunicacions de Xarxa'!$E$2:$M$11,A50)&lt;1,"No aplica","Si")</f>
        <v>No aplica</v>
      </c>
      <c r="L50" s="95" t="str">
        <f>IF(COUNTIF('9-Interaccions'!$E$2:$L$15,A50)&lt;1,"No aplica","Si")</f>
        <v>No aplica</v>
      </c>
      <c r="M50" s="96" t="str">
        <f>IF(COUNTIF('10-Resiliència'!$E$2:$I$11,A50)&lt;1,"No aplica","Si")</f>
        <v>No aplica</v>
      </c>
      <c r="N50" s="97" t="str">
        <f>IF(COUNTIF(Taula1517[[#This Row],[1 - Propòsit]:[10 - Resiliència]],"Si")&gt;=1,"Si","No")</f>
        <v>No</v>
      </c>
    </row>
    <row r="51" spans="1:14" hidden="1" x14ac:dyDescent="0.3">
      <c r="A51" s="68" t="s">
        <v>440</v>
      </c>
      <c r="B51" s="69" t="s">
        <v>352</v>
      </c>
      <c r="C51" s="65" t="str">
        <f>HYPERLINK(Taula1517[[#This Row],[Enllaç Mesura]],Taula1517[[#This Row],[Codi Mesura]])</f>
        <v>[mp.per]</v>
      </c>
      <c r="D51" s="95" t="str">
        <f>IF(COUNTIF('1-Propòsit'!$E$3:$H$12,A51)&lt;1,"No aplica","Si")</f>
        <v>No aplica</v>
      </c>
      <c r="E51" s="95" t="str">
        <f>IF(COUNTIF('2-Arquitectura'!$E$2:$O$14,A51)&lt;1,"No aplica","Si")</f>
        <v>No aplica</v>
      </c>
      <c r="F51" s="95" t="str">
        <f>IF(COUNTIF('3-Codi font'!$E$2:$K$13,A51)&lt;1,"No aplica","Si")</f>
        <v>No aplica</v>
      </c>
      <c r="G51" s="95" t="str">
        <f>IF(COUNTIF('4-Software de tercers'!E51:M58,A51)&lt;1,"No aplica","Si")</f>
        <v>No aplica</v>
      </c>
      <c r="H51" s="95" t="str">
        <f>IF(COUNTIF('5-Criptografia'!$E$2:$J$7,A51)&lt;1,"No aplica","Si")</f>
        <v>No aplica</v>
      </c>
      <c r="I51" s="95" t="str">
        <f>IF(COUNTIF('6-Autenticació'!$E$2:$K$10,A51)&lt;1,"No aplica","Si")</f>
        <v>No aplica</v>
      </c>
      <c r="J51" s="95" t="str">
        <f>IF(COUNTIF('7-Emmagatzematge'!$E$2:$K$20,A51)&lt;1,"No aplica","Si")</f>
        <v>No aplica</v>
      </c>
      <c r="K51" s="95" t="str">
        <f>IF(COUNTIF('8-Comunicacions de Xarxa'!$E$2:$M$11,A51)&lt;1,"No aplica","Si")</f>
        <v>No aplica</v>
      </c>
      <c r="L51" s="95" t="str">
        <f>IF(COUNTIF('9-Interaccions'!$E$2:$L$15,A51)&lt;1,"No aplica","Si")</f>
        <v>No aplica</v>
      </c>
      <c r="M51" s="96" t="str">
        <f>IF(COUNTIF('10-Resiliència'!$E$2:$I$11,A51)&lt;1,"No aplica","Si")</f>
        <v>No aplica</v>
      </c>
      <c r="N51" s="97" t="str">
        <f>IF(COUNTIF(Taula1517[[#This Row],[1 - Propòsit]:[10 - Resiliència]],"Si")&gt;=1,"Si","No")</f>
        <v>No</v>
      </c>
    </row>
    <row r="52" spans="1:14" hidden="1" x14ac:dyDescent="0.3">
      <c r="A52" s="66" t="s">
        <v>441</v>
      </c>
      <c r="B52" s="67" t="s">
        <v>353</v>
      </c>
      <c r="C52" s="65" t="str">
        <f>HYPERLINK(Taula1517[[#This Row],[Enllaç Mesura]],Taula1517[[#This Row],[Codi Mesura]])</f>
        <v>[mp.per.1]</v>
      </c>
      <c r="D52" s="95" t="str">
        <f>IF(COUNTIF('1-Propòsit'!$E$3:$H$12,A52)&lt;1,"No aplica","Si")</f>
        <v>No aplica</v>
      </c>
      <c r="E52" s="95" t="str">
        <f>IF(COUNTIF('2-Arquitectura'!$E$2:$O$14,A52)&lt;1,"No aplica","Si")</f>
        <v>No aplica</v>
      </c>
      <c r="F52" s="95" t="str">
        <f>IF(COUNTIF('3-Codi font'!$E$2:$K$13,A52)&lt;1,"No aplica","Si")</f>
        <v>No aplica</v>
      </c>
      <c r="G52" s="95" t="str">
        <f>IF(COUNTIF('4-Software de tercers'!E52:M59,A52)&lt;1,"No aplica","Si")</f>
        <v>No aplica</v>
      </c>
      <c r="H52" s="95" t="str">
        <f>IF(COUNTIF('5-Criptografia'!$E$2:$J$7,A52)&lt;1,"No aplica","Si")</f>
        <v>No aplica</v>
      </c>
      <c r="I52" s="95" t="str">
        <f>IF(COUNTIF('6-Autenticació'!$E$2:$K$10,A52)&lt;1,"No aplica","Si")</f>
        <v>No aplica</v>
      </c>
      <c r="J52" s="95" t="str">
        <f>IF(COUNTIF('7-Emmagatzematge'!$E$2:$K$20,A52)&lt;1,"No aplica","Si")</f>
        <v>No aplica</v>
      </c>
      <c r="K52" s="95" t="str">
        <f>IF(COUNTIF('8-Comunicacions de Xarxa'!$E$2:$M$11,A52)&lt;1,"No aplica","Si")</f>
        <v>No aplica</v>
      </c>
      <c r="L52" s="95" t="str">
        <f>IF(COUNTIF('9-Interaccions'!$E$2:$L$15,A52)&lt;1,"No aplica","Si")</f>
        <v>No aplica</v>
      </c>
      <c r="M52" s="96" t="str">
        <f>IF(COUNTIF('10-Resiliència'!$E$2:$I$11,A52)&lt;1,"No aplica","Si")</f>
        <v>No aplica</v>
      </c>
      <c r="N52" s="97" t="str">
        <f>IF(COUNTIF(Taula1517[[#This Row],[1 - Propòsit]:[10 - Resiliència]],"Si")&gt;=1,"Si","No")</f>
        <v>No</v>
      </c>
    </row>
    <row r="53" spans="1:14" hidden="1" x14ac:dyDescent="0.3">
      <c r="A53" s="68" t="s">
        <v>442</v>
      </c>
      <c r="B53" s="69" t="s">
        <v>354</v>
      </c>
      <c r="C53" s="65" t="str">
        <f>HYPERLINK(Taula1517[[#This Row],[Enllaç Mesura]],Taula1517[[#This Row],[Codi Mesura]])</f>
        <v>[mp.per.2]</v>
      </c>
      <c r="D53" s="95" t="str">
        <f>IF(COUNTIF('1-Propòsit'!$E$3:$H$12,A53)&lt;1,"No aplica","Si")</f>
        <v>No aplica</v>
      </c>
      <c r="E53" s="95" t="str">
        <f>IF(COUNTIF('2-Arquitectura'!$E$2:$O$14,A53)&lt;1,"No aplica","Si")</f>
        <v>No aplica</v>
      </c>
      <c r="F53" s="95" t="str">
        <f>IF(COUNTIF('3-Codi font'!$E$2:$K$13,A53)&lt;1,"No aplica","Si")</f>
        <v>No aplica</v>
      </c>
      <c r="G53" s="95" t="str">
        <f>IF(COUNTIF('4-Software de tercers'!E53:M60,A53)&lt;1,"No aplica","Si")</f>
        <v>No aplica</v>
      </c>
      <c r="H53" s="95" t="str">
        <f>IF(COUNTIF('5-Criptografia'!$E$2:$J$7,A53)&lt;1,"No aplica","Si")</f>
        <v>No aplica</v>
      </c>
      <c r="I53" s="95" t="str">
        <f>IF(COUNTIF('6-Autenticació'!$E$2:$K$10,A53)&lt;1,"No aplica","Si")</f>
        <v>No aplica</v>
      </c>
      <c r="J53" s="95" t="str">
        <f>IF(COUNTIF('7-Emmagatzematge'!$E$2:$K$20,A53)&lt;1,"No aplica","Si")</f>
        <v>No aplica</v>
      </c>
      <c r="K53" s="95" t="str">
        <f>IF(COUNTIF('8-Comunicacions de Xarxa'!$E$2:$M$11,A53)&lt;1,"No aplica","Si")</f>
        <v>No aplica</v>
      </c>
      <c r="L53" s="95" t="str">
        <f>IF(COUNTIF('9-Interaccions'!$E$2:$L$15,A53)&lt;1,"No aplica","Si")</f>
        <v>No aplica</v>
      </c>
      <c r="M53" s="96" t="str">
        <f>IF(COUNTIF('10-Resiliència'!$E$2:$I$11,A53)&lt;1,"No aplica","Si")</f>
        <v>No aplica</v>
      </c>
      <c r="N53" s="97" t="str">
        <f>IF(COUNTIF(Taula1517[[#This Row],[1 - Propòsit]:[10 - Resiliència]],"Si")&gt;=1,"Si","No")</f>
        <v>No</v>
      </c>
    </row>
    <row r="54" spans="1:14" hidden="1" x14ac:dyDescent="0.3">
      <c r="A54" s="66" t="s">
        <v>443</v>
      </c>
      <c r="B54" s="67" t="s">
        <v>355</v>
      </c>
      <c r="C54" s="65" t="str">
        <f>HYPERLINK(Taula1517[[#This Row],[Enllaç Mesura]],Taula1517[[#This Row],[Codi Mesura]])</f>
        <v>[mp.per.3]</v>
      </c>
      <c r="D54" s="95" t="str">
        <f>IF(COUNTIF('1-Propòsit'!$E$3:$H$12,A54)&lt;1,"No aplica","Si")</f>
        <v>No aplica</v>
      </c>
      <c r="E54" s="95" t="str">
        <f>IF(COUNTIF('2-Arquitectura'!$E$2:$O$14,A54)&lt;1,"No aplica","Si")</f>
        <v>No aplica</v>
      </c>
      <c r="F54" s="95" t="str">
        <f>IF(COUNTIF('3-Codi font'!$E$2:$K$13,A54)&lt;1,"No aplica","Si")</f>
        <v>No aplica</v>
      </c>
      <c r="G54" s="95" t="str">
        <f>IF(COUNTIF('4-Software de tercers'!E54:M61,A54)&lt;1,"No aplica","Si")</f>
        <v>No aplica</v>
      </c>
      <c r="H54" s="95" t="str">
        <f>IF(COUNTIF('5-Criptografia'!$E$2:$J$7,A54)&lt;1,"No aplica","Si")</f>
        <v>No aplica</v>
      </c>
      <c r="I54" s="95" t="str">
        <f>IF(COUNTIF('6-Autenticació'!$E$2:$K$10,A54)&lt;1,"No aplica","Si")</f>
        <v>No aplica</v>
      </c>
      <c r="J54" s="95" t="str">
        <f>IF(COUNTIF('7-Emmagatzematge'!$E$2:$K$20,A54)&lt;1,"No aplica","Si")</f>
        <v>No aplica</v>
      </c>
      <c r="K54" s="95" t="str">
        <f>IF(COUNTIF('8-Comunicacions de Xarxa'!$E$2:$M$11,A54)&lt;1,"No aplica","Si")</f>
        <v>No aplica</v>
      </c>
      <c r="L54" s="95" t="str">
        <f>IF(COUNTIF('9-Interaccions'!$E$2:$L$15,A54)&lt;1,"No aplica","Si")</f>
        <v>No aplica</v>
      </c>
      <c r="M54" s="96" t="str">
        <f>IF(COUNTIF('10-Resiliència'!$E$2:$I$11,A54)&lt;1,"No aplica","Si")</f>
        <v>No aplica</v>
      </c>
      <c r="N54" s="97" t="str">
        <f>IF(COUNTIF(Taula1517[[#This Row],[1 - Propòsit]:[10 - Resiliència]],"Si")&gt;=1,"Si","No")</f>
        <v>No</v>
      </c>
    </row>
    <row r="55" spans="1:14" hidden="1" x14ac:dyDescent="0.3">
      <c r="A55" s="68" t="s">
        <v>444</v>
      </c>
      <c r="B55" s="69" t="s">
        <v>356</v>
      </c>
      <c r="C55" s="65" t="str">
        <f>HYPERLINK(Taula1517[[#This Row],[Enllaç Mesura]],Taula1517[[#This Row],[Codi Mesura]])</f>
        <v>[mp.per.4]</v>
      </c>
      <c r="D55" s="95" t="str">
        <f>IF(COUNTIF('1-Propòsit'!$E$3:$H$12,A55)&lt;1,"No aplica","Si")</f>
        <v>No aplica</v>
      </c>
      <c r="E55" s="95" t="str">
        <f>IF(COUNTIF('2-Arquitectura'!$E$2:$O$14,A55)&lt;1,"No aplica","Si")</f>
        <v>No aplica</v>
      </c>
      <c r="F55" s="95" t="str">
        <f>IF(COUNTIF('3-Codi font'!$E$2:$K$13,A55)&lt;1,"No aplica","Si")</f>
        <v>No aplica</v>
      </c>
      <c r="G55" s="95" t="str">
        <f>IF(COUNTIF('4-Software de tercers'!E55:M62,A55)&lt;1,"No aplica","Si")</f>
        <v>No aplica</v>
      </c>
      <c r="H55" s="95" t="str">
        <f>IF(COUNTIF('5-Criptografia'!$E$2:$J$7,A55)&lt;1,"No aplica","Si")</f>
        <v>No aplica</v>
      </c>
      <c r="I55" s="95" t="str">
        <f>IF(COUNTIF('6-Autenticació'!$E$2:$K$10,A55)&lt;1,"No aplica","Si")</f>
        <v>No aplica</v>
      </c>
      <c r="J55" s="95" t="str">
        <f>IF(COUNTIF('7-Emmagatzematge'!$E$2:$K$20,A55)&lt;1,"No aplica","Si")</f>
        <v>No aplica</v>
      </c>
      <c r="K55" s="95" t="str">
        <f>IF(COUNTIF('8-Comunicacions de Xarxa'!$E$2:$M$11,A55)&lt;1,"No aplica","Si")</f>
        <v>No aplica</v>
      </c>
      <c r="L55" s="95" t="str">
        <f>IF(COUNTIF('9-Interaccions'!$E$2:$L$15,A55)&lt;1,"No aplica","Si")</f>
        <v>No aplica</v>
      </c>
      <c r="M55" s="96" t="str">
        <f>IF(COUNTIF('10-Resiliència'!$E$2:$I$11,A55)&lt;1,"No aplica","Si")</f>
        <v>No aplica</v>
      </c>
      <c r="N55" s="97" t="str">
        <f>IF(COUNTIF(Taula1517[[#This Row],[1 - Propòsit]:[10 - Resiliència]],"Si")&gt;=1,"Si","No")</f>
        <v>No</v>
      </c>
    </row>
    <row r="56" spans="1:14" hidden="1" x14ac:dyDescent="0.3">
      <c r="A56" s="66" t="s">
        <v>445</v>
      </c>
      <c r="B56" s="67" t="s">
        <v>357</v>
      </c>
      <c r="C56" s="65" t="str">
        <f>HYPERLINK(Taula1517[[#This Row],[Enllaç Mesura]],Taula1517[[#This Row],[Codi Mesura]])</f>
        <v>[mp.per.9]</v>
      </c>
      <c r="D56" s="95" t="str">
        <f>IF(COUNTIF('1-Propòsit'!$E$3:$H$12,A56)&lt;1,"No aplica","Si")</f>
        <v>No aplica</v>
      </c>
      <c r="E56" s="95" t="str">
        <f>IF(COUNTIF('2-Arquitectura'!$E$2:$O$14,A56)&lt;1,"No aplica","Si")</f>
        <v>No aplica</v>
      </c>
      <c r="F56" s="95" t="str">
        <f>IF(COUNTIF('3-Codi font'!$E$2:$K$13,A56)&lt;1,"No aplica","Si")</f>
        <v>No aplica</v>
      </c>
      <c r="G56" s="95" t="str">
        <f>IF(COUNTIF('4-Software de tercers'!E56:M63,A56)&lt;1,"No aplica","Si")</f>
        <v>No aplica</v>
      </c>
      <c r="H56" s="95" t="str">
        <f>IF(COUNTIF('5-Criptografia'!$E$2:$J$7,A56)&lt;1,"No aplica","Si")</f>
        <v>No aplica</v>
      </c>
      <c r="I56" s="95" t="str">
        <f>IF(COUNTIF('6-Autenticació'!$E$2:$K$10,A56)&lt;1,"No aplica","Si")</f>
        <v>No aplica</v>
      </c>
      <c r="J56" s="95" t="str">
        <f>IF(COUNTIF('7-Emmagatzematge'!$E$2:$K$20,A56)&lt;1,"No aplica","Si")</f>
        <v>No aplica</v>
      </c>
      <c r="K56" s="95" t="str">
        <f>IF(COUNTIF('8-Comunicacions de Xarxa'!$E$2:$M$11,A56)&lt;1,"No aplica","Si")</f>
        <v>No aplica</v>
      </c>
      <c r="L56" s="95" t="str">
        <f>IF(COUNTIF('9-Interaccions'!$E$2:$L$15,A56)&lt;1,"No aplica","Si")</f>
        <v>No aplica</v>
      </c>
      <c r="M56" s="96" t="str">
        <f>IF(COUNTIF('10-Resiliència'!$E$2:$I$11,A56)&lt;1,"No aplica","Si")</f>
        <v>No aplica</v>
      </c>
      <c r="N56" s="97" t="str">
        <f>IF(COUNTIF(Taula1517[[#This Row],[1 - Propòsit]:[10 - Resiliència]],"Si")&gt;=1,"Si","No")</f>
        <v>No</v>
      </c>
    </row>
    <row r="57" spans="1:14" hidden="1" x14ac:dyDescent="0.3">
      <c r="A57" s="68" t="s">
        <v>446</v>
      </c>
      <c r="B57" s="69" t="s">
        <v>358</v>
      </c>
      <c r="C57" s="65" t="str">
        <f>HYPERLINK(Taula1517[[#This Row],[Enllaç Mesura]],Taula1517[[#This Row],[Codi Mesura]])</f>
        <v>[mp.eq]</v>
      </c>
      <c r="D57" s="95" t="str">
        <f>IF(COUNTIF('1-Propòsit'!$E$3:$H$12,A57)&lt;1,"No aplica","Si")</f>
        <v>No aplica</v>
      </c>
      <c r="E57" s="95" t="str">
        <f>IF(COUNTIF('2-Arquitectura'!$E$2:$O$14,A57)&lt;1,"No aplica","Si")</f>
        <v>No aplica</v>
      </c>
      <c r="F57" s="95" t="str">
        <f>IF(COUNTIF('3-Codi font'!$E$2:$K$13,A57)&lt;1,"No aplica","Si")</f>
        <v>No aplica</v>
      </c>
      <c r="G57" s="95" t="str">
        <f>IF(COUNTIF('4-Software de tercers'!E57:M64,A57)&lt;1,"No aplica","Si")</f>
        <v>No aplica</v>
      </c>
      <c r="H57" s="95" t="str">
        <f>IF(COUNTIF('5-Criptografia'!$E$2:$J$7,A57)&lt;1,"No aplica","Si")</f>
        <v>No aplica</v>
      </c>
      <c r="I57" s="95" t="str">
        <f>IF(COUNTIF('6-Autenticació'!$E$2:$K$10,A57)&lt;1,"No aplica","Si")</f>
        <v>No aplica</v>
      </c>
      <c r="J57" s="95" t="str">
        <f>IF(COUNTIF('7-Emmagatzematge'!$E$2:$K$20,A57)&lt;1,"No aplica","Si")</f>
        <v>No aplica</v>
      </c>
      <c r="K57" s="95" t="str">
        <f>IF(COUNTIF('8-Comunicacions de Xarxa'!$E$2:$M$11,A57)&lt;1,"No aplica","Si")</f>
        <v>No aplica</v>
      </c>
      <c r="L57" s="95" t="str">
        <f>IF(COUNTIF('9-Interaccions'!$E$2:$L$15,A57)&lt;1,"No aplica","Si")</f>
        <v>No aplica</v>
      </c>
      <c r="M57" s="96" t="str">
        <f>IF(COUNTIF('10-Resiliència'!$E$2:$I$11,A57)&lt;1,"No aplica","Si")</f>
        <v>No aplica</v>
      </c>
      <c r="N57" s="97" t="str">
        <f>IF(COUNTIF(Taula1517[[#This Row],[1 - Propòsit]:[10 - Resiliència]],"Si")&gt;=1,"Si","No")</f>
        <v>No</v>
      </c>
    </row>
    <row r="58" spans="1:14" hidden="1" x14ac:dyDescent="0.3">
      <c r="A58" s="66" t="s">
        <v>447</v>
      </c>
      <c r="B58" s="67" t="s">
        <v>359</v>
      </c>
      <c r="C58" s="65" t="str">
        <f>HYPERLINK(Taula1517[[#This Row],[Enllaç Mesura]],Taula1517[[#This Row],[Codi Mesura]])</f>
        <v>[mp.eq.1]</v>
      </c>
      <c r="D58" s="95" t="str">
        <f>IF(COUNTIF('1-Propòsit'!$E$3:$H$12,A58)&lt;1,"No aplica","Si")</f>
        <v>No aplica</v>
      </c>
      <c r="E58" s="95" t="str">
        <f>IF(COUNTIF('2-Arquitectura'!$E$2:$O$14,A58)&lt;1,"No aplica","Si")</f>
        <v>No aplica</v>
      </c>
      <c r="F58" s="95" t="str">
        <f>IF(COUNTIF('3-Codi font'!$E$2:$K$13,A58)&lt;1,"No aplica","Si")</f>
        <v>No aplica</v>
      </c>
      <c r="G58" s="95" t="str">
        <f>IF(COUNTIF('4-Software de tercers'!E58:M65,A58)&lt;1,"No aplica","Si")</f>
        <v>No aplica</v>
      </c>
      <c r="H58" s="95" t="str">
        <f>IF(COUNTIF('5-Criptografia'!$E$2:$J$7,A58)&lt;1,"No aplica","Si")</f>
        <v>No aplica</v>
      </c>
      <c r="I58" s="95" t="str">
        <f>IF(COUNTIF('6-Autenticació'!$E$2:$K$10,A58)&lt;1,"No aplica","Si")</f>
        <v>No aplica</v>
      </c>
      <c r="J58" s="95" t="str">
        <f>IF(COUNTIF('7-Emmagatzematge'!$E$2:$K$20,A58)&lt;1,"No aplica","Si")</f>
        <v>No aplica</v>
      </c>
      <c r="K58" s="95" t="str">
        <f>IF(COUNTIF('8-Comunicacions de Xarxa'!$E$2:$M$11,A58)&lt;1,"No aplica","Si")</f>
        <v>No aplica</v>
      </c>
      <c r="L58" s="95" t="str">
        <f>IF(COUNTIF('9-Interaccions'!$E$2:$L$15,A58)&lt;1,"No aplica","Si")</f>
        <v>No aplica</v>
      </c>
      <c r="M58" s="96" t="str">
        <f>IF(COUNTIF('10-Resiliència'!$E$2:$I$11,A58)&lt;1,"No aplica","Si")</f>
        <v>No aplica</v>
      </c>
      <c r="N58" s="97" t="str">
        <f>IF(COUNTIF(Taula1517[[#This Row],[1 - Propòsit]:[10 - Resiliència]],"Si")&gt;=1,"Si","No")</f>
        <v>No</v>
      </c>
    </row>
    <row r="59" spans="1:14" hidden="1" x14ac:dyDescent="0.3">
      <c r="A59" s="68" t="s">
        <v>448</v>
      </c>
      <c r="B59" s="69" t="s">
        <v>360</v>
      </c>
      <c r="C59" s="65" t="str">
        <f>HYPERLINK(Taula1517[[#This Row],[Enllaç Mesura]],Taula1517[[#This Row],[Codi Mesura]])</f>
        <v>[mp.eq.2]</v>
      </c>
      <c r="D59" s="95" t="str">
        <f>IF(COUNTIF('1-Propòsit'!$E$3:$H$12,A59)&lt;1,"No aplica","Si")</f>
        <v>No aplica</v>
      </c>
      <c r="E59" s="95" t="str">
        <f>IF(COUNTIF('2-Arquitectura'!$E$2:$O$14,A59)&lt;1,"No aplica","Si")</f>
        <v>No aplica</v>
      </c>
      <c r="F59" s="95" t="str">
        <f>IF(COUNTIF('3-Codi font'!$E$2:$K$13,A59)&lt;1,"No aplica","Si")</f>
        <v>No aplica</v>
      </c>
      <c r="G59" s="95" t="str">
        <f>IF(COUNTIF('4-Software de tercers'!E59:M66,A59)&lt;1,"No aplica","Si")</f>
        <v>No aplica</v>
      </c>
      <c r="H59" s="95" t="str">
        <f>IF(COUNTIF('5-Criptografia'!$E$2:$J$7,A59)&lt;1,"No aplica","Si")</f>
        <v>No aplica</v>
      </c>
      <c r="I59" s="95" t="str">
        <f>IF(COUNTIF('6-Autenticació'!$E$2:$K$10,A59)&lt;1,"No aplica","Si")</f>
        <v>Si</v>
      </c>
      <c r="J59" s="95" t="str">
        <f>IF(COUNTIF('7-Emmagatzematge'!$E$2:$K$20,A59)&lt;1,"No aplica","Si")</f>
        <v>No aplica</v>
      </c>
      <c r="K59" s="95" t="str">
        <f>IF(COUNTIF('8-Comunicacions de Xarxa'!$E$2:$M$11,A59)&lt;1,"No aplica","Si")</f>
        <v>No aplica</v>
      </c>
      <c r="L59" s="95" t="str">
        <f>IF(COUNTIF('9-Interaccions'!$E$2:$L$15,A59)&lt;1,"No aplica","Si")</f>
        <v>Si</v>
      </c>
      <c r="M59" s="96" t="str">
        <f>IF(COUNTIF('10-Resiliència'!$E$2:$I$11,A59)&lt;1,"No aplica","Si")</f>
        <v>No aplica</v>
      </c>
      <c r="N59" s="97" t="str">
        <f>IF(COUNTIF(Taula1517[[#This Row],[1 - Propòsit]:[10 - Resiliència]],"Si")&gt;=1,"Si","No")</f>
        <v>Si</v>
      </c>
    </row>
    <row r="60" spans="1:14" x14ac:dyDescent="0.3">
      <c r="A60" s="66" t="s">
        <v>449</v>
      </c>
      <c r="B60" s="67" t="s">
        <v>361</v>
      </c>
      <c r="C60" s="65" t="str">
        <f>HYPERLINK(Taula1517[[#This Row],[Enllaç Mesura]],Taula1517[[#This Row],[Codi Mesura]])</f>
        <v>[mp.eq.3]</v>
      </c>
      <c r="D60" s="95" t="str">
        <f>IF(COUNTIF('1-Propòsit'!$E$3:$H$12,A60)&lt;1,"No aplica","Si")</f>
        <v>No aplica</v>
      </c>
      <c r="E60" s="95" t="str">
        <f>IF(COUNTIF('2-Arquitectura'!$E$2:$O$14,A60)&lt;1,"No aplica","Si")</f>
        <v>No aplica</v>
      </c>
      <c r="F60" s="95" t="str">
        <f>IF(COUNTIF('3-Codi font'!$E$2:$K$13,A60)&lt;1,"No aplica","Si")</f>
        <v>No aplica</v>
      </c>
      <c r="G60" s="95" t="str">
        <f>IF(COUNTIF('4-Software de tercers'!E60:M67,A60)&lt;1,"No aplica","Si")</f>
        <v>No aplica</v>
      </c>
      <c r="H60" s="95" t="str">
        <f>IF(COUNTIF('5-Criptografia'!$E$2:$J$7,A60)&lt;1,"No aplica","Si")</f>
        <v>No aplica</v>
      </c>
      <c r="I60" s="95" t="str">
        <f>IF(COUNTIF('6-Autenticació'!$E$2:$K$10,A60)&lt;1,"No aplica","Si")</f>
        <v>No aplica</v>
      </c>
      <c r="J60" s="95" t="str">
        <f>IF(COUNTIF('7-Emmagatzematge'!$E$2:$K$20,A60)&lt;1,"No aplica","Si")</f>
        <v>Si</v>
      </c>
      <c r="K60" s="95" t="str">
        <f>IF(COUNTIF('8-Comunicacions de Xarxa'!$E$2:$M$11,A60)&lt;1,"No aplica","Si")</f>
        <v>Si</v>
      </c>
      <c r="L60" s="95" t="str">
        <f>IF(COUNTIF('9-Interaccions'!$E$2:$L$15,A60)&lt;1,"No aplica","Si")</f>
        <v>No aplica</v>
      </c>
      <c r="M60" s="96" t="str">
        <f>IF(COUNTIF('10-Resiliència'!$E$2:$I$11,A60)&lt;1,"No aplica","Si")</f>
        <v>Si</v>
      </c>
      <c r="N60" s="97" t="str">
        <f>IF(COUNTIF(Taula1517[[#This Row],[1 - Propòsit]:[10 - Resiliència]],"Si")&gt;=1,"Si","No")</f>
        <v>Si</v>
      </c>
    </row>
    <row r="61" spans="1:14" hidden="1" x14ac:dyDescent="0.3">
      <c r="A61" s="68" t="s">
        <v>450</v>
      </c>
      <c r="B61" s="69" t="s">
        <v>362</v>
      </c>
      <c r="C61" s="65" t="str">
        <f>HYPERLINK(Taula1517[[#This Row],[Enllaç Mesura]],Taula1517[[#This Row],[Codi Mesura]])</f>
        <v>[mp.eq.9]</v>
      </c>
      <c r="D61" s="95" t="str">
        <f>IF(COUNTIF('1-Propòsit'!$E$3:$H$12,A61)&lt;1,"No aplica","Si")</f>
        <v>No aplica</v>
      </c>
      <c r="E61" s="95" t="str">
        <f>IF(COUNTIF('2-Arquitectura'!$E$2:$O$14,A61)&lt;1,"No aplica","Si")</f>
        <v>No aplica</v>
      </c>
      <c r="F61" s="95" t="str">
        <f>IF(COUNTIF('3-Codi font'!$E$2:$K$13,A61)&lt;1,"No aplica","Si")</f>
        <v>No aplica</v>
      </c>
      <c r="G61" s="95" t="str">
        <f>IF(COUNTIF('4-Software de tercers'!E61:M68,A61)&lt;1,"No aplica","Si")</f>
        <v>No aplica</v>
      </c>
      <c r="H61" s="95" t="str">
        <f>IF(COUNTIF('5-Criptografia'!$E$2:$J$7,A61)&lt;1,"No aplica","Si")</f>
        <v>No aplica</v>
      </c>
      <c r="I61" s="95" t="str">
        <f>IF(COUNTIF('6-Autenticació'!$E$2:$K$10,A61)&lt;1,"No aplica","Si")</f>
        <v>No aplica</v>
      </c>
      <c r="J61" s="95" t="str">
        <f>IF(COUNTIF('7-Emmagatzematge'!$E$2:$K$20,A61)&lt;1,"No aplica","Si")</f>
        <v>No aplica</v>
      </c>
      <c r="K61" s="95" t="str">
        <f>IF(COUNTIF('8-Comunicacions de Xarxa'!$E$2:$M$11,A61)&lt;1,"No aplica","Si")</f>
        <v>No aplica</v>
      </c>
      <c r="L61" s="95" t="str">
        <f>IF(COUNTIF('9-Interaccions'!$E$2:$L$15,A61)&lt;1,"No aplica","Si")</f>
        <v>No aplica</v>
      </c>
      <c r="M61" s="96" t="str">
        <f>IF(COUNTIF('10-Resiliència'!$E$2:$I$11,A61)&lt;1,"No aplica","Si")</f>
        <v>No aplica</v>
      </c>
      <c r="N61" s="97" t="str">
        <f>IF(COUNTIF(Taula1517[[#This Row],[1 - Propòsit]:[10 - Resiliència]],"Si")&gt;=1,"Si","No")</f>
        <v>No</v>
      </c>
    </row>
    <row r="62" spans="1:14" x14ac:dyDescent="0.3">
      <c r="A62" s="66" t="s">
        <v>451</v>
      </c>
      <c r="B62" s="67" t="s">
        <v>363</v>
      </c>
      <c r="C62" s="65" t="str">
        <f>HYPERLINK(Taula1517[[#This Row],[Enllaç Mesura]],Taula1517[[#This Row],[Codi Mesura]])</f>
        <v>[mp.com]</v>
      </c>
      <c r="D62" s="95" t="str">
        <f>IF(COUNTIF('1-Propòsit'!$E$3:$H$12,A62)&lt;1,"No aplica","Si")</f>
        <v>No aplica</v>
      </c>
      <c r="E62" s="95" t="str">
        <f>IF(COUNTIF('2-Arquitectura'!$E$2:$O$14,A62)&lt;1,"No aplica","Si")</f>
        <v>Si</v>
      </c>
      <c r="F62" s="95" t="str">
        <f>IF(COUNTIF('3-Codi font'!$E$2:$K$13,A62)&lt;1,"No aplica","Si")</f>
        <v>No aplica</v>
      </c>
      <c r="G62" s="95" t="str">
        <f>IF(COUNTIF('4-Software de tercers'!E62:M69,A62)&lt;1,"No aplica","Si")</f>
        <v>No aplica</v>
      </c>
      <c r="H62" s="95" t="str">
        <f>IF(COUNTIF('5-Criptografia'!$E$2:$J$7,A62)&lt;1,"No aplica","Si")</f>
        <v>No aplica</v>
      </c>
      <c r="I62" s="95" t="str">
        <f>IF(COUNTIF('6-Autenticació'!$E$2:$K$10,A62)&lt;1,"No aplica","Si")</f>
        <v>No aplica</v>
      </c>
      <c r="J62" s="95" t="str">
        <f>IF(COUNTIF('7-Emmagatzematge'!$E$2:$K$20,A62)&lt;1,"No aplica","Si")</f>
        <v>No aplica</v>
      </c>
      <c r="K62" s="95" t="str">
        <f>IF(COUNTIF('8-Comunicacions de Xarxa'!$E$2:$M$11,A62)&lt;1,"No aplica","Si")</f>
        <v>No aplica</v>
      </c>
      <c r="L62" s="95" t="str">
        <f>IF(COUNTIF('9-Interaccions'!$E$2:$L$15,A62)&lt;1,"No aplica","Si")</f>
        <v>No aplica</v>
      </c>
      <c r="M62" s="96" t="str">
        <f>IF(COUNTIF('10-Resiliència'!$E$2:$I$11,A62)&lt;1,"No aplica","Si")</f>
        <v>No aplica</v>
      </c>
      <c r="N62" s="97" t="str">
        <f>IF(COUNTIF(Taula1517[[#This Row],[1 - Propòsit]:[10 - Resiliència]],"Si")&gt;=1,"Si","No")</f>
        <v>Si</v>
      </c>
    </row>
    <row r="63" spans="1:14" hidden="1" x14ac:dyDescent="0.3">
      <c r="A63" s="68" t="s">
        <v>452</v>
      </c>
      <c r="B63" s="69" t="s">
        <v>364</v>
      </c>
      <c r="C63" s="65" t="str">
        <f>HYPERLINK(Taula1517[[#This Row],[Enllaç Mesura]],Taula1517[[#This Row],[Codi Mesura]])</f>
        <v>[mp.com.1]</v>
      </c>
      <c r="D63" s="95" t="str">
        <f>IF(COUNTIF('1-Propòsit'!$E$3:$H$12,A63)&lt;1,"No aplica","Si")</f>
        <v>No aplica</v>
      </c>
      <c r="E63" s="95" t="str">
        <f>IF(COUNTIF('2-Arquitectura'!$E$2:$O$14,A63)&lt;1,"No aplica","Si")</f>
        <v>No aplica</v>
      </c>
      <c r="F63" s="95" t="str">
        <f>IF(COUNTIF('3-Codi font'!$E$2:$K$13,A63)&lt;1,"No aplica","Si")</f>
        <v>No aplica</v>
      </c>
      <c r="G63" s="95" t="str">
        <f>IF(COUNTIF('4-Software de tercers'!E63:M70,A63)&lt;1,"No aplica","Si")</f>
        <v>No aplica</v>
      </c>
      <c r="H63" s="95" t="str">
        <f>IF(COUNTIF('5-Criptografia'!$E$2:$J$7,A63)&lt;1,"No aplica","Si")</f>
        <v>No aplica</v>
      </c>
      <c r="I63" s="95" t="str">
        <f>IF(COUNTIF('6-Autenticació'!$E$2:$K$10,A63)&lt;1,"No aplica","Si")</f>
        <v>No aplica</v>
      </c>
      <c r="J63" s="95" t="str">
        <f>IF(COUNTIF('7-Emmagatzematge'!$E$2:$K$20,A63)&lt;1,"No aplica","Si")</f>
        <v>No aplica</v>
      </c>
      <c r="K63" s="95" t="str">
        <f>IF(COUNTIF('8-Comunicacions de Xarxa'!$E$2:$M$11,A63)&lt;1,"No aplica","Si")</f>
        <v>No aplica</v>
      </c>
      <c r="L63" s="95" t="str">
        <f>IF(COUNTIF('9-Interaccions'!$E$2:$L$15,A63)&lt;1,"No aplica","Si")</f>
        <v>No aplica</v>
      </c>
      <c r="M63" s="96" t="str">
        <f>IF(COUNTIF('10-Resiliència'!$E$2:$I$11,A63)&lt;1,"No aplica","Si")</f>
        <v>No aplica</v>
      </c>
      <c r="N63" s="97" t="str">
        <f>IF(COUNTIF(Taula1517[[#This Row],[1 - Propòsit]:[10 - Resiliència]],"Si")&gt;=1,"Si","No")</f>
        <v>No</v>
      </c>
    </row>
    <row r="64" spans="1:14" x14ac:dyDescent="0.3">
      <c r="A64" s="66" t="s">
        <v>453</v>
      </c>
      <c r="B64" s="67" t="s">
        <v>365</v>
      </c>
      <c r="C64" s="65" t="str">
        <f>HYPERLINK(Taula1517[[#This Row],[Enllaç Mesura]],Taula1517[[#This Row],[Codi Mesura]])</f>
        <v>[mp.com.2]</v>
      </c>
      <c r="D64" s="95" t="str">
        <f>IF(COUNTIF('1-Propòsit'!$E$3:$H$12,A64)&lt;1,"No aplica","Si")</f>
        <v>No aplica</v>
      </c>
      <c r="E64" s="95" t="str">
        <f>IF(COUNTIF('2-Arquitectura'!$E$2:$O$14,A64)&lt;1,"No aplica","Si")</f>
        <v>Si</v>
      </c>
      <c r="F64" s="95" t="str">
        <f>IF(COUNTIF('3-Codi font'!$E$2:$K$13,A64)&lt;1,"No aplica","Si")</f>
        <v>No aplica</v>
      </c>
      <c r="G64" s="95" t="str">
        <f>IF(COUNTIF('4-Software de tercers'!E64:M71,A64)&lt;1,"No aplica","Si")</f>
        <v>No aplica</v>
      </c>
      <c r="H64" s="95" t="str">
        <f>IF(COUNTIF('5-Criptografia'!$E$2:$J$7,A64)&lt;1,"No aplica","Si")</f>
        <v>Si</v>
      </c>
      <c r="I64" s="95" t="str">
        <f>IF(COUNTIF('6-Autenticació'!$E$2:$K$10,A64)&lt;1,"No aplica","Si")</f>
        <v>No aplica</v>
      </c>
      <c r="J64" s="95" t="str">
        <f>IF(COUNTIF('7-Emmagatzematge'!$E$2:$K$20,A64)&lt;1,"No aplica","Si")</f>
        <v>No aplica</v>
      </c>
      <c r="K64" s="95" t="str">
        <f>IF(COUNTIF('8-Comunicacions de Xarxa'!$E$2:$M$11,A64)&lt;1,"No aplica","Si")</f>
        <v>No aplica</v>
      </c>
      <c r="L64" s="95" t="str">
        <f>IF(COUNTIF('9-Interaccions'!$E$2:$L$15,A64)&lt;1,"No aplica","Si")</f>
        <v>No aplica</v>
      </c>
      <c r="M64" s="96" t="str">
        <f>IF(COUNTIF('10-Resiliència'!$E$2:$I$11,A64)&lt;1,"No aplica","Si")</f>
        <v>No aplica</v>
      </c>
      <c r="N64" s="97" t="str">
        <f>IF(COUNTIF(Taula1517[[#This Row],[1 - Propòsit]:[10 - Resiliència]],"Si")&gt;=1,"Si","No")</f>
        <v>Si</v>
      </c>
    </row>
    <row r="65" spans="1:14" x14ac:dyDescent="0.3">
      <c r="A65" s="68" t="s">
        <v>294</v>
      </c>
      <c r="B65" s="69" t="s">
        <v>366</v>
      </c>
      <c r="C65" s="65" t="str">
        <f>HYPERLINK(Taula1517[[#This Row],[Enllaç Mesura]],Taula1517[[#This Row],[Codi Mesura]])</f>
        <v>[mp.com.3]</v>
      </c>
      <c r="D65" s="95" t="str">
        <f>IF(COUNTIF('1-Propòsit'!$E$3:$H$12,A65)&lt;1,"No aplica","Si")</f>
        <v>No aplica</v>
      </c>
      <c r="E65" s="95" t="str">
        <f>IF(COUNTIF('2-Arquitectura'!$E$2:$O$14,A65)&lt;1,"No aplica","Si")</f>
        <v>Si</v>
      </c>
      <c r="F65" s="95" t="str">
        <f>IF(COUNTIF('3-Codi font'!$E$2:$K$13,A65)&lt;1,"No aplica","Si")</f>
        <v>No aplica</v>
      </c>
      <c r="G65" s="95" t="str">
        <f>IF(COUNTIF('4-Software de tercers'!E65:M72,A65)&lt;1,"No aplica","Si")</f>
        <v>No aplica</v>
      </c>
      <c r="H65" s="95" t="str">
        <f>IF(COUNTIF('5-Criptografia'!$E$2:$J$7,A65)&lt;1,"No aplica","Si")</f>
        <v>No aplica</v>
      </c>
      <c r="I65" s="95" t="str">
        <f>IF(COUNTIF('6-Autenticació'!$E$2:$K$10,A65)&lt;1,"No aplica","Si")</f>
        <v>Si</v>
      </c>
      <c r="J65" s="95" t="str">
        <f>IF(COUNTIF('7-Emmagatzematge'!$E$2:$K$20,A65)&lt;1,"No aplica","Si")</f>
        <v>No aplica</v>
      </c>
      <c r="K65" s="95" t="str">
        <f>IF(COUNTIF('8-Comunicacions de Xarxa'!$E$2:$M$11,A65)&lt;1,"No aplica","Si")</f>
        <v>Si</v>
      </c>
      <c r="L65" s="95" t="str">
        <f>IF(COUNTIF('9-Interaccions'!$E$2:$L$15,A65)&lt;1,"No aplica","Si")</f>
        <v>No aplica</v>
      </c>
      <c r="M65" s="96" t="str">
        <f>IF(COUNTIF('10-Resiliència'!$E$2:$I$11,A65)&lt;1,"No aplica","Si")</f>
        <v>Si</v>
      </c>
      <c r="N65" s="97" t="str">
        <f>IF(COUNTIF(Taula1517[[#This Row],[1 - Propòsit]:[10 - Resiliència]],"Si")&gt;=1,"Si","No")</f>
        <v>Si</v>
      </c>
    </row>
    <row r="66" spans="1:14" hidden="1" x14ac:dyDescent="0.3">
      <c r="A66" s="66" t="s">
        <v>454</v>
      </c>
      <c r="B66" s="67" t="s">
        <v>367</v>
      </c>
      <c r="C66" s="65" t="str">
        <f>HYPERLINK(Taula1517[[#This Row],[Enllaç Mesura]],Taula1517[[#This Row],[Codi Mesura]])</f>
        <v>[mp.com.4]</v>
      </c>
      <c r="D66" s="95" t="str">
        <f>IF(COUNTIF('1-Propòsit'!$E$3:$H$12,A66)&lt;1,"No aplica","Si")</f>
        <v>No aplica</v>
      </c>
      <c r="E66" s="95" t="str">
        <f>IF(COUNTIF('2-Arquitectura'!$E$2:$O$14,A66)&lt;1,"No aplica","Si")</f>
        <v>No aplica</v>
      </c>
      <c r="F66" s="95" t="str">
        <f>IF(COUNTIF('3-Codi font'!$E$2:$K$13,A66)&lt;1,"No aplica","Si")</f>
        <v>No aplica</v>
      </c>
      <c r="G66" s="95" t="str">
        <f>IF(COUNTIF('4-Software de tercers'!E66:M73,A66)&lt;1,"No aplica","Si")</f>
        <v>No aplica</v>
      </c>
      <c r="H66" s="95" t="str">
        <f>IF(COUNTIF('5-Criptografia'!$E$2:$J$7,A66)&lt;1,"No aplica","Si")</f>
        <v>No aplica</v>
      </c>
      <c r="I66" s="95" t="str">
        <f>IF(COUNTIF('6-Autenticació'!$E$2:$K$10,A66)&lt;1,"No aplica","Si")</f>
        <v>No aplica</v>
      </c>
      <c r="J66" s="95" t="str">
        <f>IF(COUNTIF('7-Emmagatzematge'!$E$2:$K$20,A66)&lt;1,"No aplica","Si")</f>
        <v>No aplica</v>
      </c>
      <c r="K66" s="95" t="str">
        <f>IF(COUNTIF('8-Comunicacions de Xarxa'!$E$2:$M$11,A66)&lt;1,"No aplica","Si")</f>
        <v>No aplica</v>
      </c>
      <c r="L66" s="95" t="str">
        <f>IF(COUNTIF('9-Interaccions'!$E$2:$L$15,A66)&lt;1,"No aplica","Si")</f>
        <v>No aplica</v>
      </c>
      <c r="M66" s="96" t="str">
        <f>IF(COUNTIF('10-Resiliència'!$E$2:$I$11,A66)&lt;1,"No aplica","Si")</f>
        <v>No aplica</v>
      </c>
      <c r="N66" s="97" t="str">
        <f>IF(COUNTIF(Taula1517[[#This Row],[1 - Propòsit]:[10 - Resiliència]],"Si")&gt;=1,"Si","No")</f>
        <v>No</v>
      </c>
    </row>
    <row r="67" spans="1:14" hidden="1" x14ac:dyDescent="0.3">
      <c r="A67" s="68" t="s">
        <v>455</v>
      </c>
      <c r="B67" s="69" t="s">
        <v>368</v>
      </c>
      <c r="C67" s="65" t="str">
        <f>HYPERLINK(Taula1517[[#This Row],[Enllaç Mesura]],Taula1517[[#This Row],[Codi Mesura]])</f>
        <v>[mp.com.9]</v>
      </c>
      <c r="D67" s="95" t="str">
        <f>IF(COUNTIF('1-Propòsit'!$E$3:$H$12,A67)&lt;1,"No aplica","Si")</f>
        <v>No aplica</v>
      </c>
      <c r="E67" s="95" t="str">
        <f>IF(COUNTIF('2-Arquitectura'!$E$2:$O$14,A67)&lt;1,"No aplica","Si")</f>
        <v>No aplica</v>
      </c>
      <c r="F67" s="95" t="str">
        <f>IF(COUNTIF('3-Codi font'!$E$2:$K$13,A67)&lt;1,"No aplica","Si")</f>
        <v>No aplica</v>
      </c>
      <c r="G67" s="95" t="str">
        <f>IF(COUNTIF('4-Software de tercers'!E67:M74,A67)&lt;1,"No aplica","Si")</f>
        <v>No aplica</v>
      </c>
      <c r="H67" s="95" t="str">
        <f>IF(COUNTIF('5-Criptografia'!$E$2:$J$7,A67)&lt;1,"No aplica","Si")</f>
        <v>No aplica</v>
      </c>
      <c r="I67" s="95" t="str">
        <f>IF(COUNTIF('6-Autenticació'!$E$2:$K$10,A67)&lt;1,"No aplica","Si")</f>
        <v>No aplica</v>
      </c>
      <c r="J67" s="95" t="str">
        <f>IF(COUNTIF('7-Emmagatzematge'!$E$2:$K$20,A67)&lt;1,"No aplica","Si")</f>
        <v>No aplica</v>
      </c>
      <c r="K67" s="95" t="str">
        <f>IF(COUNTIF('8-Comunicacions de Xarxa'!$E$2:$M$11,A67)&lt;1,"No aplica","Si")</f>
        <v>No aplica</v>
      </c>
      <c r="L67" s="95" t="str">
        <f>IF(COUNTIF('9-Interaccions'!$E$2:$L$15,A67)&lt;1,"No aplica","Si")</f>
        <v>No aplica</v>
      </c>
      <c r="M67" s="96" t="str">
        <f>IF(COUNTIF('10-Resiliència'!$E$2:$I$11,A67)&lt;1,"No aplica","Si")</f>
        <v>No aplica</v>
      </c>
      <c r="N67" s="97" t="str">
        <f>IF(COUNTIF(Taula1517[[#This Row],[1 - Propòsit]:[10 - Resiliència]],"Si")&gt;=1,"Si","No")</f>
        <v>No</v>
      </c>
    </row>
    <row r="68" spans="1:14" hidden="1" x14ac:dyDescent="0.3">
      <c r="A68" s="66" t="s">
        <v>456</v>
      </c>
      <c r="B68" s="67" t="s">
        <v>369</v>
      </c>
      <c r="C68" s="65" t="str">
        <f>HYPERLINK(Taula1517[[#This Row],[Enllaç Mesura]],Taula1517[[#This Row],[Codi Mesura]])</f>
        <v>[mp.si]</v>
      </c>
      <c r="D68" s="95" t="str">
        <f>IF(COUNTIF('1-Propòsit'!$E$3:$H$12,A68)&lt;1,"No aplica","Si")</f>
        <v>No aplica</v>
      </c>
      <c r="E68" s="95" t="str">
        <f>IF(COUNTIF('2-Arquitectura'!$E$2:$O$14,A68)&lt;1,"No aplica","Si")</f>
        <v>No aplica</v>
      </c>
      <c r="F68" s="95" t="str">
        <f>IF(COUNTIF('3-Codi font'!$E$2:$K$13,A68)&lt;1,"No aplica","Si")</f>
        <v>No aplica</v>
      </c>
      <c r="G68" s="95" t="str">
        <f>IF(COUNTIF('4-Software de tercers'!E68:M75,A68)&lt;1,"No aplica","Si")</f>
        <v>No aplica</v>
      </c>
      <c r="H68" s="95" t="str">
        <f>IF(COUNTIF('5-Criptografia'!$E$2:$J$7,A68)&lt;1,"No aplica","Si")</f>
        <v>No aplica</v>
      </c>
      <c r="I68" s="95" t="str">
        <f>IF(COUNTIF('6-Autenticació'!$E$2:$K$10,A68)&lt;1,"No aplica","Si")</f>
        <v>No aplica</v>
      </c>
      <c r="J68" s="95" t="str">
        <f>IF(COUNTIF('7-Emmagatzematge'!$E$2:$K$20,A68)&lt;1,"No aplica","Si")</f>
        <v>No aplica</v>
      </c>
      <c r="K68" s="95" t="str">
        <f>IF(COUNTIF('8-Comunicacions de Xarxa'!$E$2:$M$11,A68)&lt;1,"No aplica","Si")</f>
        <v>No aplica</v>
      </c>
      <c r="L68" s="95" t="str">
        <f>IF(COUNTIF('9-Interaccions'!$E$2:$L$15,A68)&lt;1,"No aplica","Si")</f>
        <v>No aplica</v>
      </c>
      <c r="M68" s="96" t="str">
        <f>IF(COUNTIF('10-Resiliència'!$E$2:$I$11,A68)&lt;1,"No aplica","Si")</f>
        <v>No aplica</v>
      </c>
      <c r="N68" s="97" t="str">
        <f>IF(COUNTIF(Taula1517[[#This Row],[1 - Propòsit]:[10 - Resiliència]],"Si")&gt;=1,"Si","No")</f>
        <v>No</v>
      </c>
    </row>
    <row r="69" spans="1:14" hidden="1" x14ac:dyDescent="0.3">
      <c r="A69" s="68" t="s">
        <v>457</v>
      </c>
      <c r="B69" s="69" t="s">
        <v>370</v>
      </c>
      <c r="C69" s="65" t="str">
        <f>HYPERLINK(Taula1517[[#This Row],[Enllaç Mesura]],Taula1517[[#This Row],[Codi Mesura]])</f>
        <v>[mp.si.1]</v>
      </c>
      <c r="D69" s="95" t="str">
        <f>IF(COUNTIF('1-Propòsit'!$E$3:$H$12,A69)&lt;1,"No aplica","Si")</f>
        <v>No aplica</v>
      </c>
      <c r="E69" s="95" t="str">
        <f>IF(COUNTIF('2-Arquitectura'!$E$2:$O$14,A69)&lt;1,"No aplica","Si")</f>
        <v>No aplica</v>
      </c>
      <c r="F69" s="95" t="str">
        <f>IF(COUNTIF('3-Codi font'!$E$2:$K$13,A69)&lt;1,"No aplica","Si")</f>
        <v>No aplica</v>
      </c>
      <c r="G69" s="95" t="str">
        <f>IF(COUNTIF('4-Software de tercers'!E69:M76,A69)&lt;1,"No aplica","Si")</f>
        <v>No aplica</v>
      </c>
      <c r="H69" s="95" t="str">
        <f>IF(COUNTIF('5-Criptografia'!$E$2:$J$7,A69)&lt;1,"No aplica","Si")</f>
        <v>No aplica</v>
      </c>
      <c r="I69" s="95" t="str">
        <f>IF(COUNTIF('6-Autenticació'!$E$2:$K$10,A69)&lt;1,"No aplica","Si")</f>
        <v>No aplica</v>
      </c>
      <c r="J69" s="95" t="str">
        <f>IF(COUNTIF('7-Emmagatzematge'!$E$2:$K$20,A69)&lt;1,"No aplica","Si")</f>
        <v>No aplica</v>
      </c>
      <c r="K69" s="95" t="str">
        <f>IF(COUNTIF('8-Comunicacions de Xarxa'!$E$2:$M$11,A69)&lt;1,"No aplica","Si")</f>
        <v>No aplica</v>
      </c>
      <c r="L69" s="95" t="str">
        <f>IF(COUNTIF('9-Interaccions'!$E$2:$L$15,A69)&lt;1,"No aplica","Si")</f>
        <v>No aplica</v>
      </c>
      <c r="M69" s="96" t="str">
        <f>IF(COUNTIF('10-Resiliència'!$E$2:$I$11,A69)&lt;1,"No aplica","Si")</f>
        <v>No aplica</v>
      </c>
      <c r="N69" s="97" t="str">
        <f>IF(COUNTIF(Taula1517[[#This Row],[1 - Propòsit]:[10 - Resiliència]],"Si")&gt;=1,"Si","No")</f>
        <v>No</v>
      </c>
    </row>
    <row r="70" spans="1:14" x14ac:dyDescent="0.3">
      <c r="A70" s="66" t="s">
        <v>458</v>
      </c>
      <c r="B70" s="67" t="s">
        <v>371</v>
      </c>
      <c r="C70" s="65" t="str">
        <f>HYPERLINK(Taula1517[[#This Row],[Enllaç Mesura]],Taula1517[[#This Row],[Codi Mesura]])</f>
        <v>[mp.si.2]</v>
      </c>
      <c r="D70" s="95" t="str">
        <f>IF(COUNTIF('1-Propòsit'!$E$3:$H$12,A70)&lt;1,"No aplica","Si")</f>
        <v>No aplica</v>
      </c>
      <c r="E70" s="95" t="str">
        <f>IF(COUNTIF('2-Arquitectura'!$E$2:$O$14,A70)&lt;1,"No aplica","Si")</f>
        <v>Si</v>
      </c>
      <c r="F70" s="95" t="str">
        <f>IF(COUNTIF('3-Codi font'!$E$2:$K$13,A70)&lt;1,"No aplica","Si")</f>
        <v>No aplica</v>
      </c>
      <c r="G70" s="95" t="str">
        <f>IF(COUNTIF('4-Software de tercers'!E70:M77,A70)&lt;1,"No aplica","Si")</f>
        <v>No aplica</v>
      </c>
      <c r="H70" s="95" t="str">
        <f>IF(COUNTIF('5-Criptografia'!$E$2:$J$7,A70)&lt;1,"No aplica","Si")</f>
        <v>Si</v>
      </c>
      <c r="I70" s="95" t="str">
        <f>IF(COUNTIF('6-Autenticació'!$E$2:$K$10,A70)&lt;1,"No aplica","Si")</f>
        <v>No aplica</v>
      </c>
      <c r="J70" s="95" t="str">
        <f>IF(COUNTIF('7-Emmagatzematge'!$E$2:$K$20,A70)&lt;1,"No aplica","Si")</f>
        <v>Si</v>
      </c>
      <c r="K70" s="95" t="str">
        <f>IF(COUNTIF('8-Comunicacions de Xarxa'!$E$2:$M$11,A70)&lt;1,"No aplica","Si")</f>
        <v>No aplica</v>
      </c>
      <c r="L70" s="95" t="str">
        <f>IF(COUNTIF('9-Interaccions'!$E$2:$L$15,A70)&lt;1,"No aplica","Si")</f>
        <v>No aplica</v>
      </c>
      <c r="M70" s="96" t="str">
        <f>IF(COUNTIF('10-Resiliència'!$E$2:$I$11,A70)&lt;1,"No aplica","Si")</f>
        <v>No aplica</v>
      </c>
      <c r="N70" s="97" t="str">
        <f>IF(COUNTIF(Taula1517[[#This Row],[1 - Propòsit]:[10 - Resiliència]],"Si")&gt;=1,"Si","No")</f>
        <v>Si</v>
      </c>
    </row>
    <row r="71" spans="1:14" hidden="1" x14ac:dyDescent="0.3">
      <c r="A71" s="68" t="s">
        <v>459</v>
      </c>
      <c r="B71" s="69" t="s">
        <v>372</v>
      </c>
      <c r="C71" s="65" t="str">
        <f>HYPERLINK(Taula1517[[#This Row],[Enllaç Mesura]],Taula1517[[#This Row],[Codi Mesura]])</f>
        <v>[mp.si.3]</v>
      </c>
      <c r="D71" s="95" t="str">
        <f>IF(COUNTIF('1-Propòsit'!$E$3:$H$12,A71)&lt;1,"No aplica","Si")</f>
        <v>No aplica</v>
      </c>
      <c r="E71" s="95" t="str">
        <f>IF(COUNTIF('2-Arquitectura'!$E$2:$O$14,A71)&lt;1,"No aplica","Si")</f>
        <v>No aplica</v>
      </c>
      <c r="F71" s="95" t="str">
        <f>IF(COUNTIF('3-Codi font'!$E$2:$K$13,A71)&lt;1,"No aplica","Si")</f>
        <v>No aplica</v>
      </c>
      <c r="G71" s="95" t="str">
        <f>IF(COUNTIF('4-Software de tercers'!E71:M78,A71)&lt;1,"No aplica","Si")</f>
        <v>No aplica</v>
      </c>
      <c r="H71" s="95" t="str">
        <f>IF(COUNTIF('5-Criptografia'!$E$2:$J$7,A71)&lt;1,"No aplica","Si")</f>
        <v>No aplica</v>
      </c>
      <c r="I71" s="95" t="str">
        <f>IF(COUNTIF('6-Autenticació'!$E$2:$K$10,A71)&lt;1,"No aplica","Si")</f>
        <v>No aplica</v>
      </c>
      <c r="J71" s="95" t="str">
        <f>IF(COUNTIF('7-Emmagatzematge'!$E$2:$K$20,A71)&lt;1,"No aplica","Si")</f>
        <v>No aplica</v>
      </c>
      <c r="K71" s="95" t="str">
        <f>IF(COUNTIF('8-Comunicacions de Xarxa'!$E$2:$M$11,A71)&lt;1,"No aplica","Si")</f>
        <v>No aplica</v>
      </c>
      <c r="L71" s="95" t="str">
        <f>IF(COUNTIF('9-Interaccions'!$E$2:$L$15,A71)&lt;1,"No aplica","Si")</f>
        <v>No aplica</v>
      </c>
      <c r="M71" s="96" t="str">
        <f>IF(COUNTIF('10-Resiliència'!$E$2:$I$11,A71)&lt;1,"No aplica","Si")</f>
        <v>No aplica</v>
      </c>
      <c r="N71" s="97" t="str">
        <f>IF(COUNTIF(Taula1517[[#This Row],[1 - Propòsit]:[10 - Resiliència]],"Si")&gt;=1,"Si","No")</f>
        <v>No</v>
      </c>
    </row>
    <row r="72" spans="1:14" hidden="1" x14ac:dyDescent="0.3">
      <c r="A72" s="66" t="s">
        <v>460</v>
      </c>
      <c r="B72" s="67" t="s">
        <v>373</v>
      </c>
      <c r="C72" s="65" t="str">
        <f>HYPERLINK(Taula1517[[#This Row],[Enllaç Mesura]],Taula1517[[#This Row],[Codi Mesura]])</f>
        <v>[mp.si.4]</v>
      </c>
      <c r="D72" s="95" t="str">
        <f>IF(COUNTIF('1-Propòsit'!$E$3:$H$12,A72)&lt;1,"No aplica","Si")</f>
        <v>No aplica</v>
      </c>
      <c r="E72" s="95" t="str">
        <f>IF(COUNTIF('2-Arquitectura'!$E$2:$O$14,A72)&lt;1,"No aplica","Si")</f>
        <v>No aplica</v>
      </c>
      <c r="F72" s="95" t="str">
        <f>IF(COUNTIF('3-Codi font'!$E$2:$K$13,A72)&lt;1,"No aplica","Si")</f>
        <v>No aplica</v>
      </c>
      <c r="G72" s="95" t="str">
        <f>IF(COUNTIF('4-Software de tercers'!E72:M79,A72)&lt;1,"No aplica","Si")</f>
        <v>No aplica</v>
      </c>
      <c r="H72" s="95" t="str">
        <f>IF(COUNTIF('5-Criptografia'!$E$2:$J$7,A72)&lt;1,"No aplica","Si")</f>
        <v>No aplica</v>
      </c>
      <c r="I72" s="95" t="str">
        <f>IF(COUNTIF('6-Autenticació'!$E$2:$K$10,A72)&lt;1,"No aplica","Si")</f>
        <v>No aplica</v>
      </c>
      <c r="J72" s="95" t="str">
        <f>IF(COUNTIF('7-Emmagatzematge'!$E$2:$K$20,A72)&lt;1,"No aplica","Si")</f>
        <v>No aplica</v>
      </c>
      <c r="K72" s="95" t="str">
        <f>IF(COUNTIF('8-Comunicacions de Xarxa'!$E$2:$M$11,A72)&lt;1,"No aplica","Si")</f>
        <v>No aplica</v>
      </c>
      <c r="L72" s="95" t="str">
        <f>IF(COUNTIF('9-Interaccions'!$E$2:$L$15,A72)&lt;1,"No aplica","Si")</f>
        <v>No aplica</v>
      </c>
      <c r="M72" s="96" t="str">
        <f>IF(COUNTIF('10-Resiliència'!$E$2:$I$11,A72)&lt;1,"No aplica","Si")</f>
        <v>No aplica</v>
      </c>
      <c r="N72" s="97" t="str">
        <f>IF(COUNTIF(Taula1517[[#This Row],[1 - Propòsit]:[10 - Resiliència]],"Si")&gt;=1,"Si","No")</f>
        <v>No</v>
      </c>
    </row>
    <row r="73" spans="1:14" hidden="1" x14ac:dyDescent="0.3">
      <c r="A73" s="68" t="s">
        <v>461</v>
      </c>
      <c r="B73" s="69" t="s">
        <v>374</v>
      </c>
      <c r="C73" s="65" t="str">
        <f>HYPERLINK(Taula1517[[#This Row],[Enllaç Mesura]],Taula1517[[#This Row],[Codi Mesura]])</f>
        <v>[mp.si.5]</v>
      </c>
      <c r="D73" s="95" t="str">
        <f>IF(COUNTIF('1-Propòsit'!$E$3:$H$12,A73)&lt;1,"No aplica","Si")</f>
        <v>No aplica</v>
      </c>
      <c r="E73" s="95" t="str">
        <f>IF(COUNTIF('2-Arquitectura'!$E$2:$O$14,A73)&lt;1,"No aplica","Si")</f>
        <v>No aplica</v>
      </c>
      <c r="F73" s="95" t="str">
        <f>IF(COUNTIF('3-Codi font'!$E$2:$K$13,A73)&lt;1,"No aplica","Si")</f>
        <v>No aplica</v>
      </c>
      <c r="G73" s="95" t="str">
        <f>IF(COUNTIF('4-Software de tercers'!E73:M80,A73)&lt;1,"No aplica","Si")</f>
        <v>No aplica</v>
      </c>
      <c r="H73" s="95" t="str">
        <f>IF(COUNTIF('5-Criptografia'!$E$2:$J$7,A73)&lt;1,"No aplica","Si")</f>
        <v>No aplica</v>
      </c>
      <c r="I73" s="95" t="str">
        <f>IF(COUNTIF('6-Autenticació'!$E$2:$K$10,A73)&lt;1,"No aplica","Si")</f>
        <v>No aplica</v>
      </c>
      <c r="J73" s="95" t="str">
        <f>IF(COUNTIF('7-Emmagatzematge'!$E$2:$K$20,A73)&lt;1,"No aplica","Si")</f>
        <v>No aplica</v>
      </c>
      <c r="K73" s="95" t="str">
        <f>IF(COUNTIF('8-Comunicacions de Xarxa'!$E$2:$M$11,A73)&lt;1,"No aplica","Si")</f>
        <v>No aplica</v>
      </c>
      <c r="L73" s="95" t="str">
        <f>IF(COUNTIF('9-Interaccions'!$E$2:$L$15,A73)&lt;1,"No aplica","Si")</f>
        <v>No aplica</v>
      </c>
      <c r="M73" s="96" t="str">
        <f>IF(COUNTIF('10-Resiliència'!$E$2:$I$11,A73)&lt;1,"No aplica","Si")</f>
        <v>No aplica</v>
      </c>
      <c r="N73" s="97" t="str">
        <f>IF(COUNTIF(Taula1517[[#This Row],[1 - Propòsit]:[10 - Resiliència]],"Si")&gt;=1,"Si","No")</f>
        <v>No</v>
      </c>
    </row>
    <row r="74" spans="1:14" hidden="1" x14ac:dyDescent="0.3">
      <c r="A74" s="66" t="s">
        <v>462</v>
      </c>
      <c r="B74" s="67" t="s">
        <v>375</v>
      </c>
      <c r="C74" s="65" t="str">
        <f>HYPERLINK(Taula1517[[#This Row],[Enllaç Mesura]],Taula1517[[#This Row],[Codi Mesura]])</f>
        <v>[mp.sw]</v>
      </c>
      <c r="D74" s="95" t="str">
        <f>IF(COUNTIF('1-Propòsit'!$E$3:$H$12,A74)&lt;1,"No aplica","Si")</f>
        <v>No aplica</v>
      </c>
      <c r="E74" s="95" t="str">
        <f>IF(COUNTIF('2-Arquitectura'!$E$2:$O$14,A74)&lt;1,"No aplica","Si")</f>
        <v>No aplica</v>
      </c>
      <c r="F74" s="95" t="str">
        <f>IF(COUNTIF('3-Codi font'!$E$2:$K$13,A74)&lt;1,"No aplica","Si")</f>
        <v>No aplica</v>
      </c>
      <c r="G74" s="95" t="str">
        <f>IF(COUNTIF('4-Software de tercers'!E74:M81,A74)&lt;1,"No aplica","Si")</f>
        <v>No aplica</v>
      </c>
      <c r="H74" s="95" t="str">
        <f>IF(COUNTIF('5-Criptografia'!$E$2:$J$7,A74)&lt;1,"No aplica","Si")</f>
        <v>No aplica</v>
      </c>
      <c r="I74" s="95" t="str">
        <f>IF(COUNTIF('6-Autenticació'!$E$2:$K$10,A74)&lt;1,"No aplica","Si")</f>
        <v>No aplica</v>
      </c>
      <c r="J74" s="95" t="str">
        <f>IF(COUNTIF('7-Emmagatzematge'!$E$2:$K$20,A74)&lt;1,"No aplica","Si")</f>
        <v>No aplica</v>
      </c>
      <c r="K74" s="95" t="str">
        <f>IF(COUNTIF('8-Comunicacions de Xarxa'!$E$2:$M$11,A74)&lt;1,"No aplica","Si")</f>
        <v>No aplica</v>
      </c>
      <c r="L74" s="95" t="str">
        <f>IF(COUNTIF('9-Interaccions'!$E$2:$L$15,A74)&lt;1,"No aplica","Si")</f>
        <v>No aplica</v>
      </c>
      <c r="M74" s="96" t="str">
        <f>IF(COUNTIF('10-Resiliència'!$E$2:$I$11,A74)&lt;1,"No aplica","Si")</f>
        <v>No aplica</v>
      </c>
      <c r="N74" s="97" t="str">
        <f>IF(COUNTIF(Taula1517[[#This Row],[1 - Propòsit]:[10 - Resiliència]],"Si")&gt;=1,"Si","No")</f>
        <v>No</v>
      </c>
    </row>
    <row r="75" spans="1:14" x14ac:dyDescent="0.3">
      <c r="A75" s="68" t="s">
        <v>293</v>
      </c>
      <c r="B75" s="69" t="s">
        <v>376</v>
      </c>
      <c r="C75" s="65" t="str">
        <f>HYPERLINK(Taula1517[[#This Row],[Enllaç Mesura]],Taula1517[[#This Row],[Codi Mesura]])</f>
        <v>[mp.sw.1]</v>
      </c>
      <c r="D75" s="95" t="str">
        <f>IF(COUNTIF('1-Propòsit'!$E$3:$H$12,A75)&lt;1,"No aplica","Si")</f>
        <v>No aplica</v>
      </c>
      <c r="E75" s="95" t="str">
        <f>IF(COUNTIF('2-Arquitectura'!$E$2:$O$14,A75)&lt;1,"No aplica","Si")</f>
        <v>Si</v>
      </c>
      <c r="F75" s="95" t="str">
        <f>IF(COUNTIF('3-Codi font'!$E$2:$K$13,A75)&lt;1,"No aplica","Si")</f>
        <v>Si</v>
      </c>
      <c r="G75" s="95" t="str">
        <f>IF(COUNTIF('4-Software de tercers'!E75:M82,A75)&lt;1,"No aplica","Si")</f>
        <v>No aplica</v>
      </c>
      <c r="H75" s="95" t="str">
        <f>IF(COUNTIF('5-Criptografia'!$E$2:$J$7,A75)&lt;1,"No aplica","Si")</f>
        <v>Si</v>
      </c>
      <c r="I75" s="95" t="str">
        <f>IF(COUNTIF('6-Autenticació'!$E$2:$K$10,A75)&lt;1,"No aplica","Si")</f>
        <v>Si</v>
      </c>
      <c r="J75" s="95" t="str">
        <f>IF(COUNTIF('7-Emmagatzematge'!$E$2:$K$20,A75)&lt;1,"No aplica","Si")</f>
        <v>Si</v>
      </c>
      <c r="K75" s="95" t="str">
        <f>IF(COUNTIF('8-Comunicacions de Xarxa'!$E$2:$M$11,A75)&lt;1,"No aplica","Si")</f>
        <v>No aplica</v>
      </c>
      <c r="L75" s="95" t="str">
        <f>IF(COUNTIF('9-Interaccions'!$E$2:$L$15,A75)&lt;1,"No aplica","Si")</f>
        <v>Si</v>
      </c>
      <c r="M75" s="96" t="str">
        <f>IF(COUNTIF('10-Resiliència'!$E$2:$I$11,A75)&lt;1,"No aplica","Si")</f>
        <v>Si</v>
      </c>
      <c r="N75" s="97" t="str">
        <f>IF(COUNTIF(Taula1517[[#This Row],[1 - Propòsit]:[10 - Resiliència]],"Si")&gt;=1,"Si","No")</f>
        <v>Si</v>
      </c>
    </row>
    <row r="76" spans="1:14" x14ac:dyDescent="0.3">
      <c r="A76" s="66" t="s">
        <v>298</v>
      </c>
      <c r="B76" s="67" t="s">
        <v>377</v>
      </c>
      <c r="C76" s="65" t="str">
        <f>HYPERLINK(Taula1517[[#This Row],[Enllaç Mesura]],Taula1517[[#This Row],[Codi Mesura]])</f>
        <v>[mp.sw.2]</v>
      </c>
      <c r="D76" s="95" t="str">
        <f>IF(COUNTIF('1-Propòsit'!$E$3:$H$12,A76)&lt;1,"No aplica","Si")</f>
        <v>No aplica</v>
      </c>
      <c r="E76" s="95" t="str">
        <f>IF(COUNTIF('2-Arquitectura'!$E$2:$O$14,A76)&lt;1,"No aplica","Si")</f>
        <v>Si</v>
      </c>
      <c r="F76" s="95" t="str">
        <f>IF(COUNTIF('3-Codi font'!$E$2:$K$13,A76)&lt;1,"No aplica","Si")</f>
        <v>Si</v>
      </c>
      <c r="G76" s="95" t="str">
        <f>IF(COUNTIF('4-Software de tercers'!E76:M83,A76)&lt;1,"No aplica","Si")</f>
        <v>No aplica</v>
      </c>
      <c r="H76" s="95" t="str">
        <f>IF(COUNTIF('5-Criptografia'!$E$2:$J$7,A76)&lt;1,"No aplica","Si")</f>
        <v>No aplica</v>
      </c>
      <c r="I76" s="95" t="str">
        <f>IF(COUNTIF('6-Autenticació'!$E$2:$K$10,A76)&lt;1,"No aplica","Si")</f>
        <v>No aplica</v>
      </c>
      <c r="J76" s="95" t="str">
        <f>IF(COUNTIF('7-Emmagatzematge'!$E$2:$K$20,A76)&lt;1,"No aplica","Si")</f>
        <v>No aplica</v>
      </c>
      <c r="K76" s="95" t="str">
        <f>IF(COUNTIF('8-Comunicacions de Xarxa'!$E$2:$M$11,A76)&lt;1,"No aplica","Si")</f>
        <v>No aplica</v>
      </c>
      <c r="L76" s="95" t="str">
        <f>IF(COUNTIF('9-Interaccions'!$E$2:$L$15,A76)&lt;1,"No aplica","Si")</f>
        <v>Si</v>
      </c>
      <c r="M76" s="96" t="str">
        <f>IF(COUNTIF('10-Resiliència'!$E$2:$I$11,A76)&lt;1,"No aplica","Si")</f>
        <v>Si</v>
      </c>
      <c r="N76" s="97" t="str">
        <f>IF(COUNTIF(Taula1517[[#This Row],[1 - Propòsit]:[10 - Resiliència]],"Si")&gt;=1,"Si","No")</f>
        <v>Si</v>
      </c>
    </row>
    <row r="77" spans="1:14" hidden="1" x14ac:dyDescent="0.3">
      <c r="A77" s="68" t="s">
        <v>463</v>
      </c>
      <c r="B77" s="69" t="s">
        <v>378</v>
      </c>
      <c r="C77" s="65" t="str">
        <f>HYPERLINK(Taula1517[[#This Row],[Enllaç Mesura]],Taula1517[[#This Row],[Codi Mesura]])</f>
        <v>[mp.info]</v>
      </c>
      <c r="D77" s="95" t="str">
        <f>IF(COUNTIF('1-Propòsit'!$E$3:$H$12,A77)&lt;1,"No aplica","Si")</f>
        <v>No aplica</v>
      </c>
      <c r="E77" s="95" t="str">
        <f>IF(COUNTIF('2-Arquitectura'!$E$2:$O$14,A77)&lt;1,"No aplica","Si")</f>
        <v>No aplica</v>
      </c>
      <c r="F77" s="95" t="str">
        <f>IF(COUNTIF('3-Codi font'!$E$2:$K$13,A77)&lt;1,"No aplica","Si")</f>
        <v>No aplica</v>
      </c>
      <c r="G77" s="95" t="str">
        <f>IF(COUNTIF('4-Software de tercers'!E77:M84,A77)&lt;1,"No aplica","Si")</f>
        <v>No aplica</v>
      </c>
      <c r="H77" s="95" t="str">
        <f>IF(COUNTIF('5-Criptografia'!$E$2:$J$7,A77)&lt;1,"No aplica","Si")</f>
        <v>No aplica</v>
      </c>
      <c r="I77" s="95" t="str">
        <f>IF(COUNTIF('6-Autenticació'!$E$2:$K$10,A77)&lt;1,"No aplica","Si")</f>
        <v>No aplica</v>
      </c>
      <c r="J77" s="95" t="str">
        <f>IF(COUNTIF('7-Emmagatzematge'!$E$2:$K$20,A77)&lt;1,"No aplica","Si")</f>
        <v>No aplica</v>
      </c>
      <c r="K77" s="95" t="str">
        <f>IF(COUNTIF('8-Comunicacions de Xarxa'!$E$2:$M$11,A77)&lt;1,"No aplica","Si")</f>
        <v>No aplica</v>
      </c>
      <c r="L77" s="95" t="str">
        <f>IF(COUNTIF('9-Interaccions'!$E$2:$L$15,A77)&lt;1,"No aplica","Si")</f>
        <v>No aplica</v>
      </c>
      <c r="M77" s="96" t="str">
        <f>IF(COUNTIF('10-Resiliència'!$E$2:$I$11,A77)&lt;1,"No aplica","Si")</f>
        <v>No aplica</v>
      </c>
      <c r="N77" s="97" t="str">
        <f>IF(COUNTIF(Taula1517[[#This Row],[1 - Propòsit]:[10 - Resiliència]],"Si")&gt;=1,"Si","No")</f>
        <v>No</v>
      </c>
    </row>
    <row r="78" spans="1:14" x14ac:dyDescent="0.3">
      <c r="A78" s="66" t="s">
        <v>464</v>
      </c>
      <c r="B78" s="67" t="s">
        <v>379</v>
      </c>
      <c r="C78" s="65" t="str">
        <f>HYPERLINK(Taula1517[[#This Row],[Enllaç Mesura]],Taula1517[[#This Row],[Codi Mesura]])</f>
        <v>[mp.info.1]</v>
      </c>
      <c r="D78" s="95" t="str">
        <f>IF(COUNTIF('1-Propòsit'!$E$3:$H$12,A78)&lt;1,"No aplica","Si")</f>
        <v>Si</v>
      </c>
      <c r="E78" s="95" t="str">
        <f>IF(COUNTIF('2-Arquitectura'!$E$2:$O$14,A78)&lt;1,"No aplica","Si")</f>
        <v>Si</v>
      </c>
      <c r="F78" s="95" t="str">
        <f>IF(COUNTIF('3-Codi font'!$E$2:$K$13,A78)&lt;1,"No aplica","Si")</f>
        <v>Si</v>
      </c>
      <c r="G78" s="95" t="str">
        <f>IF(COUNTIF('4-Software de tercers'!E78:M85,A78)&lt;1,"No aplica","Si")</f>
        <v>No aplica</v>
      </c>
      <c r="H78" s="95" t="str">
        <f>IF(COUNTIF('5-Criptografia'!$E$2:$J$7,A78)&lt;1,"No aplica","Si")</f>
        <v>No aplica</v>
      </c>
      <c r="I78" s="95" t="str">
        <f>IF(COUNTIF('6-Autenticació'!$E$2:$K$10,A78)&lt;1,"No aplica","Si")</f>
        <v>No aplica</v>
      </c>
      <c r="J78" s="95" t="str">
        <f>IF(COUNTIF('7-Emmagatzematge'!$E$2:$K$20,A78)&lt;1,"No aplica","Si")</f>
        <v>Si</v>
      </c>
      <c r="K78" s="95" t="str">
        <f>IF(COUNTIF('8-Comunicacions de Xarxa'!$E$2:$M$11,A78)&lt;1,"No aplica","Si")</f>
        <v>No aplica</v>
      </c>
      <c r="L78" s="95" t="str">
        <f>IF(COUNTIF('9-Interaccions'!$E$2:$L$15,A78)&lt;1,"No aplica","Si")</f>
        <v>Si</v>
      </c>
      <c r="M78" s="96" t="str">
        <f>IF(COUNTIF('10-Resiliència'!$E$2:$I$11,A78)&lt;1,"No aplica","Si")</f>
        <v>Si</v>
      </c>
      <c r="N78" s="97" t="str">
        <f>IF(COUNTIF(Taula1517[[#This Row],[1 - Propòsit]:[10 - Resiliència]],"Si")&gt;=1,"Si","No")</f>
        <v>Si</v>
      </c>
    </row>
    <row r="79" spans="1:14" x14ac:dyDescent="0.3">
      <c r="A79" s="68" t="s">
        <v>465</v>
      </c>
      <c r="B79" s="69" t="s">
        <v>380</v>
      </c>
      <c r="C79" s="65" t="str">
        <f>HYPERLINK(Taula1517[[#This Row],[Enllaç Mesura]],Taula1517[[#This Row],[Codi Mesura]])</f>
        <v>[mp.info.2]</v>
      </c>
      <c r="D79" s="95" t="str">
        <f>IF(COUNTIF('1-Propòsit'!$E$3:$H$12,A79)&lt;1,"No aplica","Si")</f>
        <v>Si</v>
      </c>
      <c r="E79" s="95" t="str">
        <f>IF(COUNTIF('2-Arquitectura'!$E$2:$O$14,A79)&lt;1,"No aplica","Si")</f>
        <v>No aplica</v>
      </c>
      <c r="F79" s="95" t="str">
        <f>IF(COUNTIF('3-Codi font'!$E$2:$K$13,A79)&lt;1,"No aplica","Si")</f>
        <v>No aplica</v>
      </c>
      <c r="G79" s="95" t="str">
        <f>IF(COUNTIF('4-Software de tercers'!E79:M86,A79)&lt;1,"No aplica","Si")</f>
        <v>No aplica</v>
      </c>
      <c r="H79" s="95" t="str">
        <f>IF(COUNTIF('5-Criptografia'!$E$2:$J$7,A79)&lt;1,"No aplica","Si")</f>
        <v>No aplica</v>
      </c>
      <c r="I79" s="95" t="str">
        <f>IF(COUNTIF('6-Autenticació'!$E$2:$K$10,A79)&lt;1,"No aplica","Si")</f>
        <v>No aplica</v>
      </c>
      <c r="J79" s="95" t="str">
        <f>IF(COUNTIF('7-Emmagatzematge'!$E$2:$K$20,A79)&lt;1,"No aplica","Si")</f>
        <v>No aplica</v>
      </c>
      <c r="K79" s="95" t="str">
        <f>IF(COUNTIF('8-Comunicacions de Xarxa'!$E$2:$M$11,A79)&lt;1,"No aplica","Si")</f>
        <v>No aplica</v>
      </c>
      <c r="L79" s="95" t="str">
        <f>IF(COUNTIF('9-Interaccions'!$E$2:$L$15,A79)&lt;1,"No aplica","Si")</f>
        <v>No aplica</v>
      </c>
      <c r="M79" s="96" t="str">
        <f>IF(COUNTIF('10-Resiliència'!$E$2:$I$11,A79)&lt;1,"No aplica","Si")</f>
        <v>No aplica</v>
      </c>
      <c r="N79" s="97" t="str">
        <f>IF(COUNTIF(Taula1517[[#This Row],[1 - Propòsit]:[10 - Resiliència]],"Si")&gt;=1,"Si","No")</f>
        <v>Si</v>
      </c>
    </row>
    <row r="80" spans="1:14" x14ac:dyDescent="0.3">
      <c r="A80" s="66" t="s">
        <v>466</v>
      </c>
      <c r="B80" s="67" t="s">
        <v>381</v>
      </c>
      <c r="C80" s="65" t="str">
        <f>HYPERLINK(Taula1517[[#This Row],[Enllaç Mesura]],Taula1517[[#This Row],[Codi Mesura]])</f>
        <v>[mp.info.3]</v>
      </c>
      <c r="D80" s="95" t="str">
        <f>IF(COUNTIF('1-Propòsit'!$E$3:$H$12,A80)&lt;1,"No aplica","Si")</f>
        <v>No aplica</v>
      </c>
      <c r="E80" s="95" t="str">
        <f>IF(COUNTIF('2-Arquitectura'!$E$2:$O$14,A80)&lt;1,"No aplica","Si")</f>
        <v>No aplica</v>
      </c>
      <c r="F80" s="95" t="str">
        <f>IF(COUNTIF('3-Codi font'!$E$2:$K$13,A80)&lt;1,"No aplica","Si")</f>
        <v>No aplica</v>
      </c>
      <c r="G80" s="95" t="str">
        <f>IF(COUNTIF('4-Software de tercers'!E80:M87,A80)&lt;1,"No aplica","Si")</f>
        <v>No aplica</v>
      </c>
      <c r="H80" s="95" t="str">
        <f>IF(COUNTIF('5-Criptografia'!$E$2:$J$7,A80)&lt;1,"No aplica","Si")</f>
        <v>No aplica</v>
      </c>
      <c r="I80" s="95" t="str">
        <f>IF(COUNTIF('6-Autenticació'!$E$2:$K$10,A80)&lt;1,"No aplica","Si")</f>
        <v>No aplica</v>
      </c>
      <c r="J80" s="95" t="str">
        <f>IF(COUNTIF('7-Emmagatzematge'!$E$2:$K$20,A80)&lt;1,"No aplica","Si")</f>
        <v>Si</v>
      </c>
      <c r="K80" s="95" t="str">
        <f>IF(COUNTIF('8-Comunicacions de Xarxa'!$E$2:$M$11,A80)&lt;1,"No aplica","Si")</f>
        <v>Si</v>
      </c>
      <c r="L80" s="95" t="str">
        <f>IF(COUNTIF('9-Interaccions'!$E$2:$L$15,A80)&lt;1,"No aplica","Si")</f>
        <v>No aplica</v>
      </c>
      <c r="M80" s="96" t="str">
        <f>IF(COUNTIF('10-Resiliència'!$E$2:$I$11,A80)&lt;1,"No aplica","Si")</f>
        <v>No aplica</v>
      </c>
      <c r="N80" s="97" t="str">
        <f>IF(COUNTIF(Taula1517[[#This Row],[1 - Propòsit]:[10 - Resiliència]],"Si")&gt;=1,"Si","No")</f>
        <v>Si</v>
      </c>
    </row>
    <row r="81" spans="1:14" x14ac:dyDescent="0.3">
      <c r="A81" s="68" t="s">
        <v>467</v>
      </c>
      <c r="B81" s="69" t="s">
        <v>382</v>
      </c>
      <c r="C81" s="65" t="str">
        <f>HYPERLINK(Taula1517[[#This Row],[Enllaç Mesura]],Taula1517[[#This Row],[Codi Mesura]])</f>
        <v>[mp.info.4]</v>
      </c>
      <c r="D81" s="95" t="str">
        <f>IF(COUNTIF('1-Propòsit'!$E$3:$H$12,A81)&lt;1,"No aplica","Si")</f>
        <v>No aplica</v>
      </c>
      <c r="E81" s="95" t="str">
        <f>IF(COUNTIF('2-Arquitectura'!$E$2:$O$14,A81)&lt;1,"No aplica","Si")</f>
        <v>Si</v>
      </c>
      <c r="F81" s="95" t="str">
        <f>IF(COUNTIF('3-Codi font'!$E$2:$K$13,A81)&lt;1,"No aplica","Si")</f>
        <v>No aplica</v>
      </c>
      <c r="G81" s="95" t="str">
        <f>IF(COUNTIF('4-Software de tercers'!E81:M88,A81)&lt;1,"No aplica","Si")</f>
        <v>No aplica</v>
      </c>
      <c r="H81" s="95" t="str">
        <f>IF(COUNTIF('5-Criptografia'!$E$2:$J$7,A81)&lt;1,"No aplica","Si")</f>
        <v>No aplica</v>
      </c>
      <c r="I81" s="95" t="str">
        <f>IF(COUNTIF('6-Autenticació'!$E$2:$K$10,A81)&lt;1,"No aplica","Si")</f>
        <v>No aplica</v>
      </c>
      <c r="J81" s="95" t="str">
        <f>IF(COUNTIF('7-Emmagatzematge'!$E$2:$K$20,A81)&lt;1,"No aplica","Si")</f>
        <v>No aplica</v>
      </c>
      <c r="K81" s="95" t="str">
        <f>IF(COUNTIF('8-Comunicacions de Xarxa'!$E$2:$M$11,A81)&lt;1,"No aplica","Si")</f>
        <v>Si</v>
      </c>
      <c r="L81" s="95" t="str">
        <f>IF(COUNTIF('9-Interaccions'!$E$2:$L$15,A81)&lt;1,"No aplica","Si")</f>
        <v>No aplica</v>
      </c>
      <c r="M81" s="96" t="str">
        <f>IF(COUNTIF('10-Resiliència'!$E$2:$I$11,A81)&lt;1,"No aplica","Si")</f>
        <v>No aplica</v>
      </c>
      <c r="N81" s="97" t="str">
        <f>IF(COUNTIF(Taula1517[[#This Row],[1 - Propòsit]:[10 - Resiliència]],"Si")&gt;=1,"Si","No")</f>
        <v>Si</v>
      </c>
    </row>
    <row r="82" spans="1:14" hidden="1" x14ac:dyDescent="0.3">
      <c r="A82" s="66" t="s">
        <v>468</v>
      </c>
      <c r="B82" s="67" t="s">
        <v>383</v>
      </c>
      <c r="C82" s="65" t="str">
        <f>HYPERLINK(Taula1517[[#This Row],[Enllaç Mesura]],Taula1517[[#This Row],[Codi Mesura]])</f>
        <v>[mp.info.5]</v>
      </c>
      <c r="D82" s="95" t="str">
        <f>IF(COUNTIF('1-Propòsit'!$E$3:$H$12,A82)&lt;1,"No aplica","Si")</f>
        <v>No aplica</v>
      </c>
      <c r="E82" s="95" t="str">
        <f>IF(COUNTIF('2-Arquitectura'!$E$2:$O$14,A82)&lt;1,"No aplica","Si")</f>
        <v>No aplica</v>
      </c>
      <c r="F82" s="95" t="str">
        <f>IF(COUNTIF('3-Codi font'!$E$2:$K$13,A82)&lt;1,"No aplica","Si")</f>
        <v>No aplica</v>
      </c>
      <c r="G82" s="95" t="str">
        <f>IF(COUNTIF('4-Software de tercers'!E82:M89,A82)&lt;1,"No aplica","Si")</f>
        <v>No aplica</v>
      </c>
      <c r="H82" s="95" t="str">
        <f>IF(COUNTIF('5-Criptografia'!$E$2:$J$7,A82)&lt;1,"No aplica","Si")</f>
        <v>No aplica</v>
      </c>
      <c r="I82" s="95" t="str">
        <f>IF(COUNTIF('6-Autenticació'!$E$2:$K$10,A82)&lt;1,"No aplica","Si")</f>
        <v>No aplica</v>
      </c>
      <c r="J82" s="95" t="str">
        <f>IF(COUNTIF('7-Emmagatzematge'!$E$2:$K$20,A82)&lt;1,"No aplica","Si")</f>
        <v>No aplica</v>
      </c>
      <c r="K82" s="95" t="str">
        <f>IF(COUNTIF('8-Comunicacions de Xarxa'!$E$2:$M$11,A82)&lt;1,"No aplica","Si")</f>
        <v>No aplica</v>
      </c>
      <c r="L82" s="95" t="str">
        <f>IF(COUNTIF('9-Interaccions'!$E$2:$L$15,A82)&lt;1,"No aplica","Si")</f>
        <v>No aplica</v>
      </c>
      <c r="M82" s="96" t="str">
        <f>IF(COUNTIF('10-Resiliència'!$E$2:$I$11,A82)&lt;1,"No aplica","Si")</f>
        <v>No aplica</v>
      </c>
      <c r="N82" s="97" t="str">
        <f>IF(COUNTIF(Taula1517[[#This Row],[1 - Propòsit]:[10 - Resiliència]],"Si")&gt;=1,"Si","No")</f>
        <v>No</v>
      </c>
    </row>
    <row r="83" spans="1:14" hidden="1" x14ac:dyDescent="0.3">
      <c r="A83" s="68" t="s">
        <v>469</v>
      </c>
      <c r="B83" s="69" t="s">
        <v>384</v>
      </c>
      <c r="C83" s="65" t="str">
        <f>HYPERLINK(Taula1517[[#This Row],[Enllaç Mesura]],Taula1517[[#This Row],[Codi Mesura]])</f>
        <v>[mp.info.6]</v>
      </c>
      <c r="D83" s="95" t="str">
        <f>IF(COUNTIF('1-Propòsit'!$E$3:$H$12,A83)&lt;1,"No aplica","Si")</f>
        <v>No aplica</v>
      </c>
      <c r="E83" s="95" t="str">
        <f>IF(COUNTIF('2-Arquitectura'!$E$2:$O$14,A83)&lt;1,"No aplica","Si")</f>
        <v>No aplica</v>
      </c>
      <c r="F83" s="95" t="str">
        <f>IF(COUNTIF('3-Codi font'!$E$2:$K$13,A83)&lt;1,"No aplica","Si")</f>
        <v>No aplica</v>
      </c>
      <c r="G83" s="95" t="str">
        <f>IF(COUNTIF('4-Software de tercers'!E83:M90,A83)&lt;1,"No aplica","Si")</f>
        <v>No aplica</v>
      </c>
      <c r="H83" s="95" t="str">
        <f>IF(COUNTIF('5-Criptografia'!$E$2:$J$7,A83)&lt;1,"No aplica","Si")</f>
        <v>No aplica</v>
      </c>
      <c r="I83" s="95" t="str">
        <f>IF(COUNTIF('6-Autenticació'!$E$2:$K$10,A83)&lt;1,"No aplica","Si")</f>
        <v>No aplica</v>
      </c>
      <c r="J83" s="95" t="str">
        <f>IF(COUNTIF('7-Emmagatzematge'!$E$2:$K$20,A83)&lt;1,"No aplica","Si")</f>
        <v>No aplica</v>
      </c>
      <c r="K83" s="95" t="str">
        <f>IF(COUNTIF('8-Comunicacions de Xarxa'!$E$2:$M$11,A83)&lt;1,"No aplica","Si")</f>
        <v>No aplica</v>
      </c>
      <c r="L83" s="95" t="str">
        <f>IF(COUNTIF('9-Interaccions'!$E$2:$L$15,A83)&lt;1,"No aplica","Si")</f>
        <v>No aplica</v>
      </c>
      <c r="M83" s="96" t="str">
        <f>IF(COUNTIF('10-Resiliència'!$E$2:$I$11,A83)&lt;1,"No aplica","Si")</f>
        <v>No aplica</v>
      </c>
      <c r="N83" s="97" t="str">
        <f>IF(COUNTIF(Taula1517[[#This Row],[1 - Propòsit]:[10 - Resiliència]],"Si")&gt;=1,"Si","No")</f>
        <v>No</v>
      </c>
    </row>
    <row r="84" spans="1:14" x14ac:dyDescent="0.3">
      <c r="A84" s="66" t="s">
        <v>470</v>
      </c>
      <c r="B84" s="67" t="s">
        <v>385</v>
      </c>
      <c r="C84" s="65" t="str">
        <f>HYPERLINK(Taula1517[[#This Row],[Enllaç Mesura]],Taula1517[[#This Row],[Codi Mesura]])</f>
        <v>[mp.info.9]</v>
      </c>
      <c r="D84" s="95" t="str">
        <f>IF(COUNTIF('1-Propòsit'!$E$3:$H$12,A84)&lt;1,"No aplica","Si")</f>
        <v>No aplica</v>
      </c>
      <c r="E84" s="95" t="str">
        <f>IF(COUNTIF('2-Arquitectura'!$E$2:$O$14,A84)&lt;1,"No aplica","Si")</f>
        <v>Si</v>
      </c>
      <c r="F84" s="95" t="str">
        <f>IF(COUNTIF('3-Codi font'!$E$2:$K$13,A84)&lt;1,"No aplica","Si")</f>
        <v>No aplica</v>
      </c>
      <c r="G84" s="95" t="str">
        <f>IF(COUNTIF('4-Software de tercers'!E84:M91,A84)&lt;1,"No aplica","Si")</f>
        <v>No aplica</v>
      </c>
      <c r="H84" s="95" t="str">
        <f>IF(COUNTIF('5-Criptografia'!$E$2:$J$7,A84)&lt;1,"No aplica","Si")</f>
        <v>No aplica</v>
      </c>
      <c r="I84" s="95" t="str">
        <f>IF(COUNTIF('6-Autenticació'!$E$2:$K$10,A84)&lt;1,"No aplica","Si")</f>
        <v>No aplica</v>
      </c>
      <c r="J84" s="95" t="str">
        <f>IF(COUNTIF('7-Emmagatzematge'!$E$2:$K$20,A84)&lt;1,"No aplica","Si")</f>
        <v>No aplica</v>
      </c>
      <c r="K84" s="95" t="str">
        <f>IF(COUNTIF('8-Comunicacions de Xarxa'!$E$2:$M$11,A84)&lt;1,"No aplica","Si")</f>
        <v>No aplica</v>
      </c>
      <c r="L84" s="95" t="str">
        <f>IF(COUNTIF('9-Interaccions'!$E$2:$L$15,A84)&lt;1,"No aplica","Si")</f>
        <v>No aplica</v>
      </c>
      <c r="M84" s="96" t="str">
        <f>IF(COUNTIF('10-Resiliència'!$E$2:$I$11,A84)&lt;1,"No aplica","Si")</f>
        <v>No aplica</v>
      </c>
      <c r="N84" s="97" t="str">
        <f>IF(COUNTIF(Taula1517[[#This Row],[1 - Propòsit]:[10 - Resiliència]],"Si")&gt;=1,"Si","No")</f>
        <v>Si</v>
      </c>
    </row>
    <row r="85" spans="1:14" hidden="1" x14ac:dyDescent="0.3">
      <c r="A85" s="68" t="s">
        <v>471</v>
      </c>
      <c r="B85" s="69" t="s">
        <v>386</v>
      </c>
      <c r="C85" s="65" t="str">
        <f>HYPERLINK(Taula1517[[#This Row],[Enllaç Mesura]],Taula1517[[#This Row],[Codi Mesura]])</f>
        <v>[mp.s]</v>
      </c>
      <c r="D85" s="95" t="str">
        <f>IF(COUNTIF('1-Propòsit'!$E$3:$H$12,A85)&lt;1,"No aplica","Si")</f>
        <v>No aplica</v>
      </c>
      <c r="E85" s="95" t="str">
        <f>IF(COUNTIF('2-Arquitectura'!$E$2:$O$14,A85)&lt;1,"No aplica","Si")</f>
        <v>No aplica</v>
      </c>
      <c r="F85" s="95" t="str">
        <f>IF(COUNTIF('3-Codi font'!$E$2:$K$13,A85)&lt;1,"No aplica","Si")</f>
        <v>No aplica</v>
      </c>
      <c r="G85" s="95" t="str">
        <f>IF(COUNTIF('4-Software de tercers'!E85:M92,A85)&lt;1,"No aplica","Si")</f>
        <v>No aplica</v>
      </c>
      <c r="H85" s="95" t="str">
        <f>IF(COUNTIF('5-Criptografia'!$E$2:$J$7,A85)&lt;1,"No aplica","Si")</f>
        <v>No aplica</v>
      </c>
      <c r="I85" s="95" t="str">
        <f>IF(COUNTIF('6-Autenticació'!$E$2:$K$10,A85)&lt;1,"No aplica","Si")</f>
        <v>No aplica</v>
      </c>
      <c r="J85" s="95" t="str">
        <f>IF(COUNTIF('7-Emmagatzematge'!$E$2:$K$20,A85)&lt;1,"No aplica","Si")</f>
        <v>No aplica</v>
      </c>
      <c r="K85" s="95" t="str">
        <f>IF(COUNTIF('8-Comunicacions de Xarxa'!$E$2:$M$11,A85)&lt;1,"No aplica","Si")</f>
        <v>No aplica</v>
      </c>
      <c r="L85" s="95" t="str">
        <f>IF(COUNTIF('9-Interaccions'!$E$2:$L$15,A85)&lt;1,"No aplica","Si")</f>
        <v>No aplica</v>
      </c>
      <c r="M85" s="96" t="str">
        <f>IF(COUNTIF('10-Resiliència'!$E$2:$I$11,A85)&lt;1,"No aplica","Si")</f>
        <v>No aplica</v>
      </c>
      <c r="N85" s="97" t="str">
        <f>IF(COUNTIF(Taula1517[[#This Row],[1 - Propòsit]:[10 - Resiliència]],"Si")&gt;=1,"Si","No")</f>
        <v>No</v>
      </c>
    </row>
    <row r="86" spans="1:14" hidden="1" x14ac:dyDescent="0.3">
      <c r="A86" s="66" t="s">
        <v>472</v>
      </c>
      <c r="B86" s="67" t="s">
        <v>387</v>
      </c>
      <c r="C86" s="65" t="str">
        <f>HYPERLINK(Taula1517[[#This Row],[Enllaç Mesura]],Taula1517[[#This Row],[Codi Mesura]])</f>
        <v>[mp.s.1]</v>
      </c>
      <c r="D86" s="95" t="str">
        <f>IF(COUNTIF('1-Propòsit'!$E$3:$H$12,A86)&lt;1,"No aplica","Si")</f>
        <v>No aplica</v>
      </c>
      <c r="E86" s="95" t="str">
        <f>IF(COUNTIF('2-Arquitectura'!$E$2:$O$14,A86)&lt;1,"No aplica","Si")</f>
        <v>No aplica</v>
      </c>
      <c r="F86" s="95" t="str">
        <f>IF(COUNTIF('3-Codi font'!$E$2:$K$13,A86)&lt;1,"No aplica","Si")</f>
        <v>No aplica</v>
      </c>
      <c r="G86" s="95" t="str">
        <f>IF(COUNTIF('4-Software de tercers'!E86:M93,A86)&lt;1,"No aplica","Si")</f>
        <v>No aplica</v>
      </c>
      <c r="H86" s="95" t="str">
        <f>IF(COUNTIF('5-Criptografia'!$E$2:$J$7,A86)&lt;1,"No aplica","Si")</f>
        <v>No aplica</v>
      </c>
      <c r="I86" s="95" t="str">
        <f>IF(COUNTIF('6-Autenticació'!$E$2:$K$10,A86)&lt;1,"No aplica","Si")</f>
        <v>No aplica</v>
      </c>
      <c r="J86" s="95" t="str">
        <f>IF(COUNTIF('7-Emmagatzematge'!$E$2:$K$20,A86)&lt;1,"No aplica","Si")</f>
        <v>No aplica</v>
      </c>
      <c r="K86" s="95" t="str">
        <f>IF(COUNTIF('8-Comunicacions de Xarxa'!$E$2:$M$11,A86)&lt;1,"No aplica","Si")</f>
        <v>No aplica</v>
      </c>
      <c r="L86" s="95" t="str">
        <f>IF(COUNTIF('9-Interaccions'!$E$2:$L$15,A86)&lt;1,"No aplica","Si")</f>
        <v>No aplica</v>
      </c>
      <c r="M86" s="96" t="str">
        <f>IF(COUNTIF('10-Resiliència'!$E$2:$I$11,A86)&lt;1,"No aplica","Si")</f>
        <v>No aplica</v>
      </c>
      <c r="N86" s="97" t="str">
        <f>IF(COUNTIF(Taula1517[[#This Row],[1 - Propòsit]:[10 - Resiliència]],"Si")&gt;=1,"Si","No")</f>
        <v>No</v>
      </c>
    </row>
    <row r="87" spans="1:14" x14ac:dyDescent="0.3">
      <c r="A87" s="68" t="s">
        <v>473</v>
      </c>
      <c r="B87" s="69" t="s">
        <v>388</v>
      </c>
      <c r="C87" s="65" t="str">
        <f>HYPERLINK(Taula1517[[#This Row],[Enllaç Mesura]],Taula1517[[#This Row],[Codi Mesura]])</f>
        <v>[mp.s.2]</v>
      </c>
      <c r="D87" s="95" t="str">
        <f>IF(COUNTIF('1-Propòsit'!$E$3:$H$12,A87)&lt;1,"No aplica","Si")</f>
        <v>No aplica</v>
      </c>
      <c r="E87" s="95" t="str">
        <f>IF(COUNTIF('2-Arquitectura'!$E$2:$O$14,A87)&lt;1,"No aplica","Si")</f>
        <v>Si</v>
      </c>
      <c r="F87" s="95" t="str">
        <f>IF(COUNTIF('3-Codi font'!$E$2:$K$13,A87)&lt;1,"No aplica","Si")</f>
        <v>No aplica</v>
      </c>
      <c r="G87" s="95" t="str">
        <f>IF(COUNTIF('4-Software de tercers'!E87:M94,A87)&lt;1,"No aplica","Si")</f>
        <v>No aplica</v>
      </c>
      <c r="H87" s="95" t="str">
        <f>IF(COUNTIF('5-Criptografia'!$E$2:$J$7,A87)&lt;1,"No aplica","Si")</f>
        <v>No aplica</v>
      </c>
      <c r="I87" s="95" t="str">
        <f>IF(COUNTIF('6-Autenticació'!$E$2:$K$10,A87)&lt;1,"No aplica","Si")</f>
        <v>Si</v>
      </c>
      <c r="J87" s="95" t="str">
        <f>IF(COUNTIF('7-Emmagatzematge'!$E$2:$K$20,A87)&lt;1,"No aplica","Si")</f>
        <v>No aplica</v>
      </c>
      <c r="K87" s="95" t="str">
        <f>IF(COUNTIF('8-Comunicacions de Xarxa'!$E$2:$M$11,A87)&lt;1,"No aplica","Si")</f>
        <v>Si</v>
      </c>
      <c r="L87" s="95" t="str">
        <f>IF(COUNTIF('9-Interaccions'!$E$2:$L$15,A87)&lt;1,"No aplica","Si")</f>
        <v>No aplica</v>
      </c>
      <c r="M87" s="96" t="str">
        <f>IF(COUNTIF('10-Resiliència'!$E$2:$I$11,A87)&lt;1,"No aplica","Si")</f>
        <v>Si</v>
      </c>
      <c r="N87" s="97" t="str">
        <f>IF(COUNTIF(Taula1517[[#This Row],[1 - Propòsit]:[10 - Resiliència]],"Si")&gt;=1,"Si","No")</f>
        <v>Si</v>
      </c>
    </row>
    <row r="88" spans="1:14" x14ac:dyDescent="0.3">
      <c r="A88" s="66" t="s">
        <v>474</v>
      </c>
      <c r="B88" s="67" t="s">
        <v>389</v>
      </c>
      <c r="C88" s="65" t="str">
        <f>HYPERLINK(Taula1517[[#This Row],[Enllaç Mesura]],Taula1517[[#This Row],[Codi Mesura]])</f>
        <v>[mp.s.8]</v>
      </c>
      <c r="D88" s="95" t="str">
        <f>IF(COUNTIF('1-Propòsit'!$E$3:$H$12,A88)&lt;1,"No aplica","Si")</f>
        <v>No aplica</v>
      </c>
      <c r="E88" s="95" t="str">
        <f>IF(COUNTIF('2-Arquitectura'!$E$2:$O$14,A88)&lt;1,"No aplica","Si")</f>
        <v>Si</v>
      </c>
      <c r="F88" s="95" t="str">
        <f>IF(COUNTIF('3-Codi font'!$E$2:$K$13,A88)&lt;1,"No aplica","Si")</f>
        <v>No aplica</v>
      </c>
      <c r="G88" s="95" t="str">
        <f>IF(COUNTIF('4-Software de tercers'!E88:M95,A88)&lt;1,"No aplica","Si")</f>
        <v>No aplica</v>
      </c>
      <c r="H88" s="95" t="str">
        <f>IF(COUNTIF('5-Criptografia'!$E$2:$J$7,A88)&lt;1,"No aplica","Si")</f>
        <v>No aplica</v>
      </c>
      <c r="I88" s="95" t="str">
        <f>IF(COUNTIF('6-Autenticació'!$E$2:$K$10,A88)&lt;1,"No aplica","Si")</f>
        <v>No aplica</v>
      </c>
      <c r="J88" s="95" t="str">
        <f>IF(COUNTIF('7-Emmagatzematge'!$E$2:$K$20,A88)&lt;1,"No aplica","Si")</f>
        <v>No aplica</v>
      </c>
      <c r="K88" s="95" t="str">
        <f>IF(COUNTIF('8-Comunicacions de Xarxa'!$E$2:$M$11,A88)&lt;1,"No aplica","Si")</f>
        <v>No aplica</v>
      </c>
      <c r="L88" s="95" t="str">
        <f>IF(COUNTIF('9-Interaccions'!$E$2:$L$15,A88)&lt;1,"No aplica","Si")</f>
        <v>No aplica</v>
      </c>
      <c r="M88" s="96" t="str">
        <f>IF(COUNTIF('10-Resiliència'!$E$2:$I$11,A88)&lt;1,"No aplica","Si")</f>
        <v>No aplica</v>
      </c>
      <c r="N88" s="97" t="str">
        <f>IF(COUNTIF(Taula1517[[#This Row],[1 - Propòsit]:[10 - Resiliència]],"Si")&gt;=1,"Si","No")</f>
        <v>Si</v>
      </c>
    </row>
    <row r="89" spans="1:14" hidden="1" x14ac:dyDescent="0.3">
      <c r="A89" s="70" t="s">
        <v>475</v>
      </c>
      <c r="B89" s="71" t="s">
        <v>390</v>
      </c>
      <c r="C89" s="65" t="str">
        <f>HYPERLINK(Taula1517[[#This Row],[Enllaç Mesura]],Taula1517[[#This Row],[Codi Mesura]])</f>
        <v>[mp.s.9]</v>
      </c>
      <c r="D89" s="65" t="str">
        <f>IF(COUNTIF('1-Propòsit'!$E$3:$H$12,A89)&lt;1,"No aplica","Si")</f>
        <v>No aplica</v>
      </c>
      <c r="E89" s="65" t="str">
        <f>IF(COUNTIF('2-Arquitectura'!$E$2:$O$14,A89)&lt;1,"No aplica","Si")</f>
        <v>No aplica</v>
      </c>
      <c r="F89" s="65" t="str">
        <f>IF(COUNTIF('3-Codi font'!$E$2:$K$13,A89)&lt;1,"No aplica","Si")</f>
        <v>No aplica</v>
      </c>
      <c r="G89" s="65" t="str">
        <f>IF(COUNTIF('4-Software de tercers'!E89:M96,A89)&lt;1,"No aplica","Si")</f>
        <v>No aplica</v>
      </c>
      <c r="H89" s="65" t="str">
        <f>IF(COUNTIF('5-Criptografia'!$E$2:$J$7,A89)&lt;1,"No aplica","Si")</f>
        <v>No aplica</v>
      </c>
      <c r="I89" s="65" t="str">
        <f>IF(COUNTIF('6-Autenticació'!$E$2:$K$10,A89)&lt;1,"No aplica","Si")</f>
        <v>No aplica</v>
      </c>
      <c r="J89" s="65" t="str">
        <f>IF(COUNTIF('7-Emmagatzematge'!$E$2:$K$20,A89)&lt;1,"No aplica","Si")</f>
        <v>No aplica</v>
      </c>
      <c r="K89" s="65" t="str">
        <f>IF(COUNTIF('8-Comunicacions de Xarxa'!$E$2:$M$11,A89)&lt;1,"No aplica","Si")</f>
        <v>No aplica</v>
      </c>
      <c r="L89" s="65" t="str">
        <f>IF(COUNTIF('9-Interaccions'!$E$2:$L$15,A89)&lt;1,"No aplica","Si")</f>
        <v>No aplica</v>
      </c>
      <c r="M89" t="str">
        <f>IF(COUNTIF('10-Resiliència'!$E$2:$I$11,A89)&lt;1,"No aplica","Si")</f>
        <v>No aplica</v>
      </c>
      <c r="N89" s="75" t="str">
        <f>IF(COUNTIF(Taula1517[[#This Row],[1 - Propòsit]:[10 - Resiliència]],"Si")&gt;=1,"Si","No")</f>
        <v>No</v>
      </c>
    </row>
  </sheetData>
  <sheetProtection sheet="1" objects="1" scenarios="1"/>
  <hyperlinks>
    <hyperlink ref="B88" r:id="rId1"/>
    <hyperlink ref="B87" r:id="rId2"/>
    <hyperlink ref="B86" r:id="rId3"/>
    <hyperlink ref="B85" r:id="rId4"/>
    <hyperlink ref="B84" r:id="rId5"/>
    <hyperlink ref="B82" r:id="rId6"/>
    <hyperlink ref="B81" r:id="rId7"/>
    <hyperlink ref="B80" r:id="rId8"/>
    <hyperlink ref="B79" r:id="rId9"/>
    <hyperlink ref="B78" r:id="rId10"/>
    <hyperlink ref="B77" r:id="rId11"/>
    <hyperlink ref="B76" r:id="rId12"/>
    <hyperlink ref="B75" r:id="rId13"/>
    <hyperlink ref="B74" r:id="rId14"/>
    <hyperlink ref="B73" r:id="rId15"/>
    <hyperlink ref="B72" r:id="rId16"/>
    <hyperlink ref="B71" r:id="rId17"/>
    <hyperlink ref="B70" r:id="rId18"/>
    <hyperlink ref="B69" r:id="rId19"/>
    <hyperlink ref="B68" r:id="rId20"/>
    <hyperlink ref="B67" r:id="rId21"/>
    <hyperlink ref="B66" r:id="rId22"/>
    <hyperlink ref="B65" r:id="rId23"/>
    <hyperlink ref="B64" r:id="rId24"/>
    <hyperlink ref="B63" r:id="rId25"/>
    <hyperlink ref="B62" r:id="rId26"/>
    <hyperlink ref="B61" r:id="rId27"/>
    <hyperlink ref="B60" r:id="rId28"/>
    <hyperlink ref="B59" r:id="rId29"/>
    <hyperlink ref="B58" r:id="rId30"/>
    <hyperlink ref="B57" r:id="rId31"/>
    <hyperlink ref="B56" r:id="rId32"/>
    <hyperlink ref="B55" r:id="rId33"/>
    <hyperlink ref="B54" r:id="rId34"/>
    <hyperlink ref="B53" r:id="rId35"/>
    <hyperlink ref="B52" r:id="rId36"/>
    <hyperlink ref="B51" r:id="rId37"/>
    <hyperlink ref="B50" r:id="rId38"/>
    <hyperlink ref="B49" r:id="rId39"/>
    <hyperlink ref="B48" r:id="rId40"/>
    <hyperlink ref="B47" r:id="rId41"/>
    <hyperlink ref="B46" r:id="rId42"/>
    <hyperlink ref="B45" r:id="rId43"/>
    <hyperlink ref="B44" r:id="rId44"/>
    <hyperlink ref="B43" r:id="rId45"/>
    <hyperlink ref="B42" r:id="rId46"/>
    <hyperlink ref="B41" r:id="rId47"/>
    <hyperlink ref="B40" r:id="rId48"/>
    <hyperlink ref="B39" r:id="rId49"/>
    <hyperlink ref="B38" r:id="rId50"/>
    <hyperlink ref="B37" r:id="rId51"/>
    <hyperlink ref="B36" r:id="rId52"/>
    <hyperlink ref="B35" r:id="rId53"/>
    <hyperlink ref="B34" r:id="rId54"/>
    <hyperlink ref="B33" r:id="rId55"/>
    <hyperlink ref="B32" r:id="rId56"/>
    <hyperlink ref="B31" r:id="rId57"/>
    <hyperlink ref="B30" r:id="rId58"/>
    <hyperlink ref="B29" r:id="rId59"/>
    <hyperlink ref="B28" r:id="rId60"/>
    <hyperlink ref="B27" r:id="rId61"/>
    <hyperlink ref="B26" r:id="rId62"/>
    <hyperlink ref="B25" r:id="rId63"/>
    <hyperlink ref="B24" r:id="rId64"/>
    <hyperlink ref="B23" r:id="rId65"/>
    <hyperlink ref="B22" r:id="rId66"/>
    <hyperlink ref="B21" r:id="rId67"/>
    <hyperlink ref="B20" r:id="rId68"/>
    <hyperlink ref="B19" r:id="rId69"/>
    <hyperlink ref="B18" r:id="rId70"/>
    <hyperlink ref="B17" r:id="rId71"/>
    <hyperlink ref="B16" r:id="rId72"/>
    <hyperlink ref="B15" r:id="rId73"/>
    <hyperlink ref="B14" r:id="rId74"/>
    <hyperlink ref="B13" r:id="rId75"/>
    <hyperlink ref="B12" r:id="rId76"/>
    <hyperlink ref="B11" r:id="rId77"/>
    <hyperlink ref="B10" r:id="rId78"/>
    <hyperlink ref="B9" r:id="rId79"/>
    <hyperlink ref="B8" r:id="rId80"/>
    <hyperlink ref="B7" r:id="rId81"/>
    <hyperlink ref="B6" r:id="rId82"/>
    <hyperlink ref="B5" r:id="rId83"/>
    <hyperlink ref="B4" r:id="rId84"/>
    <hyperlink ref="B83" r:id="rId85"/>
    <hyperlink ref="B89" r:id="rId86"/>
    <hyperlink ref="B2" r:id="rId87"/>
    <hyperlink ref="B3" r:id="rId88"/>
  </hyperlinks>
  <pageMargins left="0.7" right="0.7" top="0.75" bottom="0.75" header="0.3" footer="0.3"/>
  <pageSetup paperSize="9" orientation="portrait" horizontalDpi="1200" verticalDpi="1200" r:id="rId89"/>
  <tableParts count="1">
    <tablePart r:id="rId90"/>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14"/>
  <dimension ref="A1:D14"/>
  <sheetViews>
    <sheetView workbookViewId="0">
      <selection activeCell="C5" sqref="C5"/>
    </sheetView>
  </sheetViews>
  <sheetFormatPr defaultColWidth="15.109375" defaultRowHeight="14.4" x14ac:dyDescent="0.3"/>
  <cols>
    <col min="1" max="1" width="13.5546875" style="2" bestFit="1" customWidth="1"/>
    <col min="2" max="2" width="22.44140625" style="2" customWidth="1"/>
    <col min="3" max="3" width="83.33203125" style="2" customWidth="1"/>
    <col min="4" max="4" width="17.109375" style="2" customWidth="1"/>
    <col min="5" max="67" width="15.109375" style="1" customWidth="1"/>
    <col min="68" max="16384" width="15.109375" style="1"/>
  </cols>
  <sheetData>
    <row r="1" spans="1:4" x14ac:dyDescent="0.3">
      <c r="A1" s="2" t="s">
        <v>11</v>
      </c>
      <c r="B1" s="2" t="s">
        <v>195</v>
      </c>
      <c r="C1" s="6" t="s">
        <v>10</v>
      </c>
      <c r="D1" s="6" t="s">
        <v>196</v>
      </c>
    </row>
    <row r="2" spans="1:4" x14ac:dyDescent="0.3">
      <c r="A2" s="2" t="s">
        <v>13</v>
      </c>
      <c r="B2" s="2" t="s">
        <v>197</v>
      </c>
      <c r="C2" s="5" t="s">
        <v>198</v>
      </c>
      <c r="D2" s="10" t="s">
        <v>199</v>
      </c>
    </row>
    <row r="3" spans="1:4" x14ac:dyDescent="0.3">
      <c r="A3" s="2" t="s">
        <v>30</v>
      </c>
      <c r="B3" s="2" t="s">
        <v>200</v>
      </c>
      <c r="C3" s="5" t="s">
        <v>201</v>
      </c>
      <c r="D3" s="11" t="s">
        <v>202</v>
      </c>
    </row>
    <row r="4" spans="1:4" ht="43.2" x14ac:dyDescent="0.3">
      <c r="A4" s="2" t="s">
        <v>221</v>
      </c>
      <c r="B4" s="2" t="s">
        <v>203</v>
      </c>
      <c r="C4" s="5" t="s">
        <v>204</v>
      </c>
      <c r="D4" s="9" t="s">
        <v>205</v>
      </c>
    </row>
    <row r="5" spans="1:4" x14ac:dyDescent="0.3">
      <c r="A5" s="2" t="s">
        <v>222</v>
      </c>
      <c r="B5" s="2" t="s">
        <v>206</v>
      </c>
      <c r="C5" s="5" t="s">
        <v>207</v>
      </c>
    </row>
    <row r="14" spans="1:4" s="3" customFormat="1" x14ac:dyDescent="0.3">
      <c r="A14" s="4"/>
      <c r="B14" s="4"/>
      <c r="C14" s="4"/>
      <c r="D14" s="4"/>
    </row>
  </sheetData>
  <sheetProtection sheet="1" objects="1" scenarios="1"/>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9"/>
  <sheetViews>
    <sheetView workbookViewId="0">
      <selection activeCell="C35" sqref="C35"/>
    </sheetView>
  </sheetViews>
  <sheetFormatPr defaultColWidth="15.109375" defaultRowHeight="14.4" x14ac:dyDescent="0.3"/>
  <cols>
    <col min="1" max="1" width="4" style="29" customWidth="1"/>
    <col min="2" max="2" width="38.5546875" style="19" customWidth="1"/>
    <col min="3" max="3" width="29.6640625" style="29" bestFit="1" customWidth="1"/>
    <col min="4" max="4" width="53.33203125" style="29" customWidth="1"/>
    <col min="5" max="5" width="15.109375" style="29"/>
    <col min="6" max="6" width="27.109375" style="29" customWidth="1"/>
    <col min="7" max="16384" width="15.109375" style="29"/>
  </cols>
  <sheetData>
    <row r="1" spans="2:4" ht="15" thickBot="1" x14ac:dyDescent="0.35"/>
    <row r="2" spans="2:4" ht="16.2" thickBot="1" x14ac:dyDescent="0.35">
      <c r="B2" s="49" t="s">
        <v>216</v>
      </c>
      <c r="C2" s="181"/>
      <c r="D2" s="182"/>
    </row>
    <row r="3" spans="2:4" ht="15" thickBot="1" x14ac:dyDescent="0.35">
      <c r="B3" s="50" t="s">
        <v>656</v>
      </c>
      <c r="C3" s="181"/>
      <c r="D3" s="182"/>
    </row>
    <row r="4" spans="2:4" ht="15" thickBot="1" x14ac:dyDescent="0.35">
      <c r="B4" s="50" t="s">
        <v>217</v>
      </c>
      <c r="C4" s="181"/>
      <c r="D4" s="182"/>
    </row>
    <row r="5" spans="2:4" ht="15" thickBot="1" x14ac:dyDescent="0.35">
      <c r="B5" s="50" t="s">
        <v>218</v>
      </c>
      <c r="C5" s="181"/>
      <c r="D5" s="182"/>
    </row>
    <row r="6" spans="2:4" ht="15" thickBot="1" x14ac:dyDescent="0.35">
      <c r="B6" s="50" t="s">
        <v>718</v>
      </c>
      <c r="C6" s="181"/>
      <c r="D6" s="182"/>
    </row>
    <row r="7" spans="2:4" ht="15" thickBot="1" x14ac:dyDescent="0.35">
      <c r="B7" s="50" t="s">
        <v>219</v>
      </c>
      <c r="C7" s="181"/>
      <c r="D7" s="182"/>
    </row>
    <row r="8" spans="2:4" ht="15" thickBot="1" x14ac:dyDescent="0.35">
      <c r="B8" s="51" t="s">
        <v>601</v>
      </c>
      <c r="C8" s="183"/>
      <c r="D8" s="184"/>
    </row>
    <row r="21" spans="2:4" ht="15" thickBot="1" x14ac:dyDescent="0.35"/>
    <row r="22" spans="2:4" x14ac:dyDescent="0.3">
      <c r="B22" s="172" t="s">
        <v>719</v>
      </c>
      <c r="C22" s="173"/>
      <c r="D22" s="174"/>
    </row>
    <row r="23" spans="2:4" x14ac:dyDescent="0.3">
      <c r="B23" s="175"/>
      <c r="C23" s="176"/>
      <c r="D23" s="177"/>
    </row>
    <row r="24" spans="2:4" ht="15" thickBot="1" x14ac:dyDescent="0.35">
      <c r="B24" s="178"/>
      <c r="C24" s="179"/>
      <c r="D24" s="180"/>
    </row>
    <row r="25" spans="2:4" ht="15" thickBot="1" x14ac:dyDescent="0.35"/>
    <row r="26" spans="2:4" ht="14.4" customHeight="1" x14ac:dyDescent="0.3">
      <c r="B26" s="185" t="s">
        <v>724</v>
      </c>
      <c r="C26" s="186"/>
      <c r="D26" s="187"/>
    </row>
    <row r="27" spans="2:4" ht="14.4" customHeight="1" x14ac:dyDescent="0.3">
      <c r="B27" s="188"/>
      <c r="C27" s="189"/>
      <c r="D27" s="190"/>
    </row>
    <row r="28" spans="2:4" ht="15" customHeight="1" x14ac:dyDescent="0.3">
      <c r="B28" s="188"/>
      <c r="C28" s="189"/>
      <c r="D28" s="190"/>
    </row>
    <row r="29" spans="2:4" ht="15" customHeight="1" thickBot="1" x14ac:dyDescent="0.35">
      <c r="B29" s="191"/>
      <c r="C29" s="192"/>
      <c r="D29" s="193"/>
    </row>
  </sheetData>
  <sheetProtection sheet="1" objects="1" scenarios="1"/>
  <mergeCells count="9">
    <mergeCell ref="B26:D29"/>
    <mergeCell ref="B22:D24"/>
    <mergeCell ref="C2:D2"/>
    <mergeCell ref="C4:D4"/>
    <mergeCell ref="C5:D5"/>
    <mergeCell ref="C7:D7"/>
    <mergeCell ref="C8:D8"/>
    <mergeCell ref="C6:D6"/>
    <mergeCell ref="C3:D3"/>
  </mergeCells>
  <conditionalFormatting sqref="C6:D6">
    <cfRule type="containsText" dxfId="321" priority="1" operator="containsText" text="No">
      <formula>NOT(ISERROR(SEARCH("No",C6)))</formula>
    </cfRule>
  </conditionalFormatting>
  <dataValidations count="3">
    <dataValidation type="date" operator="greaterThan" allowBlank="1" showInputMessage="1" showErrorMessage="1" sqref="C8:D8">
      <formula1>36892</formula1>
    </dataValidation>
    <dataValidation type="list" allowBlank="1" showInputMessage="1" showErrorMessage="1" sqref="C3:D3">
      <formula1>"Nativa (Android), Nativa (iOS), WebApp, Híbrida, Windows, MacOS, Linux, Altres"</formula1>
    </dataValidation>
    <dataValidation type="list" allowBlank="1" showInputMessage="1" showErrorMessage="1" sqref="C6:D6">
      <formula1>"No, Pendent, Declaració de conformitat - Categoria BÀSICA, Certificació de conformitat - Categoria BÀSICA (VOLUNTÀRIA), Certificació de conformitat - Categoria MTIJANA (OBLIGATÒRIA),Certificació de conformitat - Categoria ALTA (OBLIGATÒRIA),"</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3"/>
  <dimension ref="A1:R12"/>
  <sheetViews>
    <sheetView workbookViewId="0">
      <selection activeCell="C2" sqref="C2"/>
    </sheetView>
  </sheetViews>
  <sheetFormatPr defaultColWidth="11.44140625" defaultRowHeight="14.4" x14ac:dyDescent="0.3"/>
  <cols>
    <col min="1" max="1" width="17.21875" style="2" bestFit="1" customWidth="1"/>
    <col min="2" max="2" width="76.6640625" style="2" customWidth="1"/>
    <col min="3" max="3" width="14" style="1" bestFit="1" customWidth="1"/>
    <col min="4" max="4" width="46.33203125" style="1" customWidth="1"/>
    <col min="5" max="8" width="13.6640625" style="1" bestFit="1" customWidth="1"/>
    <col min="9" max="9" width="11.44140625" style="1"/>
    <col min="10" max="18" width="0" style="1" hidden="1" customWidth="1"/>
    <col min="19" max="16384" width="11.44140625" style="1"/>
  </cols>
  <sheetData>
    <row r="1" spans="1:18" ht="53.4" customHeight="1" thickBot="1" x14ac:dyDescent="0.35">
      <c r="A1" s="138" t="s">
        <v>9</v>
      </c>
      <c r="B1" s="133" t="s">
        <v>10</v>
      </c>
      <c r="C1" s="117" t="s">
        <v>208</v>
      </c>
      <c r="D1" s="134" t="s">
        <v>213</v>
      </c>
      <c r="E1" s="16" t="s">
        <v>537</v>
      </c>
      <c r="F1" s="16" t="s">
        <v>538</v>
      </c>
      <c r="G1" s="16" t="s">
        <v>539</v>
      </c>
      <c r="H1" s="16" t="s">
        <v>540</v>
      </c>
    </row>
    <row r="2" spans="1:18" ht="54.6" customHeight="1" x14ac:dyDescent="0.3">
      <c r="A2" s="19" t="s">
        <v>12</v>
      </c>
      <c r="B2" s="20" t="s">
        <v>598</v>
      </c>
      <c r="C2" s="129"/>
      <c r="D2" s="135"/>
      <c r="E2" s="87" t="str">
        <f>IFERROR(HYPERLINK(O2,J2),"")</f>
        <v>[mp.info.1]</v>
      </c>
      <c r="F2" s="87" t="str">
        <f t="shared" ref="F2:H2" si="0">IFERROR(HYPERLINK(P2,K2),"")</f>
        <v>[mp.info.2]</v>
      </c>
      <c r="G2" s="87" t="str">
        <f t="shared" si="0"/>
        <v/>
      </c>
      <c r="H2" s="87" t="str">
        <f t="shared" si="0"/>
        <v/>
      </c>
      <c r="J2" s="88" t="s">
        <v>464</v>
      </c>
      <c r="K2" s="90" t="s">
        <v>465</v>
      </c>
      <c r="L2" s="90"/>
      <c r="M2" s="91"/>
      <c r="O2" s="1" t="str">
        <f>VLOOKUP(J2,Taula15[],2,0)</f>
        <v>https://www.ccn-cert.cni.es/publico/ens/ens/1154.htm</v>
      </c>
      <c r="P2" s="1" t="str">
        <f>VLOOKUP(K2,Taula15[],2,0)</f>
        <v>https://www.ccn-cert.cni.es/publico/ens/ens/1155.htm</v>
      </c>
      <c r="Q2" s="1" t="e">
        <f>VLOOKUP(L2,Taula15[],2,0)</f>
        <v>#N/A</v>
      </c>
      <c r="R2" s="1" t="e">
        <f>VLOOKUP(M2,Taula15[],2,0)</f>
        <v>#N/A</v>
      </c>
    </row>
    <row r="3" spans="1:18" ht="45" customHeight="1" x14ac:dyDescent="0.3">
      <c r="A3" s="19" t="s">
        <v>14</v>
      </c>
      <c r="B3" s="20" t="s">
        <v>599</v>
      </c>
      <c r="C3" s="130"/>
      <c r="D3" s="136"/>
      <c r="E3" s="87" t="str">
        <f t="shared" ref="E3:E11" si="1">IFERROR(HYPERLINK(O3,J3),"")</f>
        <v>[mp.info.1]</v>
      </c>
      <c r="F3" s="87" t="str">
        <f t="shared" ref="F3:F11" si="2">IFERROR(HYPERLINK(P3,K3),"")</f>
        <v>[mp.info.2]</v>
      </c>
      <c r="G3" s="87" t="str">
        <f t="shared" ref="G3:G11" si="3">IFERROR(HYPERLINK(Q3,L3),"")</f>
        <v/>
      </c>
      <c r="H3" s="87" t="str">
        <f t="shared" ref="H3:H11" si="4">IFERROR(HYPERLINK(R3,M3),"")</f>
        <v/>
      </c>
      <c r="J3" s="89" t="s">
        <v>464</v>
      </c>
      <c r="K3" s="92" t="s">
        <v>465</v>
      </c>
      <c r="L3" s="92"/>
      <c r="M3" s="93"/>
      <c r="O3" s="1" t="str">
        <f>VLOOKUP(J3,Taula15[],2,0)</f>
        <v>https://www.ccn-cert.cni.es/publico/ens/ens/1154.htm</v>
      </c>
      <c r="P3" s="1" t="str">
        <f>VLOOKUP(K3,Taula15[],2,0)</f>
        <v>https://www.ccn-cert.cni.es/publico/ens/ens/1155.htm</v>
      </c>
      <c r="Q3" s="1" t="e">
        <f>VLOOKUP(L3,Taula15[],2,0)</f>
        <v>#N/A</v>
      </c>
      <c r="R3" s="1" t="e">
        <f>VLOOKUP(M3,Taula15[],2,0)</f>
        <v>#N/A</v>
      </c>
    </row>
    <row r="4" spans="1:18" ht="50.25" customHeight="1" x14ac:dyDescent="0.3">
      <c r="A4" s="19" t="s">
        <v>15</v>
      </c>
      <c r="B4" s="20" t="s">
        <v>16</v>
      </c>
      <c r="C4" s="130"/>
      <c r="D4" s="136"/>
      <c r="E4" s="87" t="str">
        <f t="shared" si="1"/>
        <v>[mp.info.1]</v>
      </c>
      <c r="F4" s="87" t="str">
        <f t="shared" si="2"/>
        <v>[mp.info.2]</v>
      </c>
      <c r="G4" s="87" t="str">
        <f t="shared" si="3"/>
        <v/>
      </c>
      <c r="H4" s="87" t="str">
        <f t="shared" si="4"/>
        <v/>
      </c>
      <c r="J4" s="88" t="s">
        <v>464</v>
      </c>
      <c r="K4" s="90" t="s">
        <v>465</v>
      </c>
      <c r="L4" s="90"/>
      <c r="M4" s="91"/>
      <c r="O4" s="1" t="str">
        <f>VLOOKUP(J4,Taula15[],2,0)</f>
        <v>https://www.ccn-cert.cni.es/publico/ens/ens/1154.htm</v>
      </c>
      <c r="P4" s="1" t="str">
        <f>VLOOKUP(K4,Taula15[],2,0)</f>
        <v>https://www.ccn-cert.cni.es/publico/ens/ens/1155.htm</v>
      </c>
      <c r="Q4" s="1" t="e">
        <f>VLOOKUP(L4,Taula15[],2,0)</f>
        <v>#N/A</v>
      </c>
      <c r="R4" s="1" t="e">
        <f>VLOOKUP(M4,Taula15[],2,0)</f>
        <v>#N/A</v>
      </c>
    </row>
    <row r="5" spans="1:18" ht="45.6" customHeight="1" x14ac:dyDescent="0.3">
      <c r="A5" s="19" t="s">
        <v>17</v>
      </c>
      <c r="B5" s="20" t="s">
        <v>665</v>
      </c>
      <c r="C5" s="130"/>
      <c r="D5" s="136"/>
      <c r="E5" s="87" t="str">
        <f t="shared" si="1"/>
        <v>[mp.info.1]</v>
      </c>
      <c r="F5" s="87" t="str">
        <f t="shared" si="2"/>
        <v>[mp.info.2]</v>
      </c>
      <c r="G5" s="87" t="str">
        <f t="shared" si="3"/>
        <v/>
      </c>
      <c r="H5" s="87" t="str">
        <f t="shared" si="4"/>
        <v/>
      </c>
      <c r="J5" s="89" t="s">
        <v>464</v>
      </c>
      <c r="K5" s="92" t="s">
        <v>465</v>
      </c>
      <c r="L5" s="92"/>
      <c r="M5" s="93"/>
      <c r="O5" s="1" t="str">
        <f>VLOOKUP(J5,Taula15[],2,0)</f>
        <v>https://www.ccn-cert.cni.es/publico/ens/ens/1154.htm</v>
      </c>
      <c r="P5" s="1" t="str">
        <f>VLOOKUP(K5,Taula15[],2,0)</f>
        <v>https://www.ccn-cert.cni.es/publico/ens/ens/1155.htm</v>
      </c>
      <c r="Q5" s="1" t="e">
        <f>VLOOKUP(L5,Taula15[],2,0)</f>
        <v>#N/A</v>
      </c>
      <c r="R5" s="1" t="e">
        <f>VLOOKUP(M5,Taula15[],2,0)</f>
        <v>#N/A</v>
      </c>
    </row>
    <row r="6" spans="1:18" ht="59.25" customHeight="1" x14ac:dyDescent="0.3">
      <c r="A6" s="19" t="s">
        <v>18</v>
      </c>
      <c r="B6" s="20" t="s">
        <v>666</v>
      </c>
      <c r="C6" s="130"/>
      <c r="D6" s="136"/>
      <c r="E6" s="87" t="str">
        <f t="shared" si="1"/>
        <v>[mp.info.1]</v>
      </c>
      <c r="F6" s="87" t="str">
        <f t="shared" si="2"/>
        <v>[mp.info.2]</v>
      </c>
      <c r="G6" s="87" t="str">
        <f t="shared" si="3"/>
        <v/>
      </c>
      <c r="H6" s="87" t="str">
        <f t="shared" si="4"/>
        <v/>
      </c>
      <c r="J6" s="88" t="s">
        <v>464</v>
      </c>
      <c r="K6" s="90" t="s">
        <v>465</v>
      </c>
      <c r="L6" s="90"/>
      <c r="M6" s="91"/>
      <c r="O6" s="1" t="str">
        <f>VLOOKUP(J6,Taula15[],2,0)</f>
        <v>https://www.ccn-cert.cni.es/publico/ens/ens/1154.htm</v>
      </c>
      <c r="P6" s="1" t="str">
        <f>VLOOKUP(K6,Taula15[],2,0)</f>
        <v>https://www.ccn-cert.cni.es/publico/ens/ens/1155.htm</v>
      </c>
      <c r="Q6" s="1" t="e">
        <f>VLOOKUP(L6,Taula15[],2,0)</f>
        <v>#N/A</v>
      </c>
      <c r="R6" s="1" t="e">
        <f>VLOOKUP(M6,Taula15[],2,0)</f>
        <v>#N/A</v>
      </c>
    </row>
    <row r="7" spans="1:18" ht="49.95" customHeight="1" x14ac:dyDescent="0.3">
      <c r="A7" s="19" t="s">
        <v>19</v>
      </c>
      <c r="B7" s="20" t="s">
        <v>20</v>
      </c>
      <c r="C7" s="130"/>
      <c r="D7" s="136"/>
      <c r="E7" s="87" t="str">
        <f t="shared" si="1"/>
        <v>[mp.info.1]</v>
      </c>
      <c r="F7" s="87" t="str">
        <f t="shared" si="2"/>
        <v>[mp.info.2]</v>
      </c>
      <c r="G7" s="87" t="str">
        <f t="shared" si="3"/>
        <v/>
      </c>
      <c r="H7" s="87" t="str">
        <f t="shared" si="4"/>
        <v/>
      </c>
      <c r="J7" s="89" t="s">
        <v>464</v>
      </c>
      <c r="K7" s="92" t="s">
        <v>465</v>
      </c>
      <c r="L7" s="92"/>
      <c r="M7" s="93"/>
      <c r="O7" s="1" t="str">
        <f>VLOOKUP(J7,Taula15[],2,0)</f>
        <v>https://www.ccn-cert.cni.es/publico/ens/ens/1154.htm</v>
      </c>
      <c r="P7" s="1" t="str">
        <f>VLOOKUP(K7,Taula15[],2,0)</f>
        <v>https://www.ccn-cert.cni.es/publico/ens/ens/1155.htm</v>
      </c>
      <c r="Q7" s="1" t="e">
        <f>VLOOKUP(L7,Taula15[],2,0)</f>
        <v>#N/A</v>
      </c>
      <c r="R7" s="1" t="e">
        <f>VLOOKUP(M7,Taula15[],2,0)</f>
        <v>#N/A</v>
      </c>
    </row>
    <row r="8" spans="1:18" ht="58.5" customHeight="1" x14ac:dyDescent="0.3">
      <c r="A8" s="19" t="s">
        <v>21</v>
      </c>
      <c r="B8" s="20" t="s">
        <v>667</v>
      </c>
      <c r="C8" s="130"/>
      <c r="D8" s="136"/>
      <c r="E8" s="87" t="str">
        <f t="shared" si="1"/>
        <v>[mp.info.1]</v>
      </c>
      <c r="F8" s="87" t="str">
        <f t="shared" si="2"/>
        <v>[mp.info.2]</v>
      </c>
      <c r="G8" s="87" t="str">
        <f t="shared" si="3"/>
        <v/>
      </c>
      <c r="H8" s="87" t="str">
        <f t="shared" si="4"/>
        <v/>
      </c>
      <c r="J8" s="88" t="s">
        <v>464</v>
      </c>
      <c r="K8" s="90" t="s">
        <v>465</v>
      </c>
      <c r="L8" s="90"/>
      <c r="M8" s="91"/>
      <c r="O8" s="1" t="str">
        <f>VLOOKUP(J8,Taula15[],2,0)</f>
        <v>https://www.ccn-cert.cni.es/publico/ens/ens/1154.htm</v>
      </c>
      <c r="P8" s="1" t="str">
        <f>VLOOKUP(K8,Taula15[],2,0)</f>
        <v>https://www.ccn-cert.cni.es/publico/ens/ens/1155.htm</v>
      </c>
      <c r="Q8" s="1" t="e">
        <f>VLOOKUP(L8,Taula15[],2,0)</f>
        <v>#N/A</v>
      </c>
      <c r="R8" s="1" t="e">
        <f>VLOOKUP(M8,Taula15[],2,0)</f>
        <v>#N/A</v>
      </c>
    </row>
    <row r="9" spans="1:18" ht="43.2" customHeight="1" x14ac:dyDescent="0.3">
      <c r="A9" s="19" t="s">
        <v>22</v>
      </c>
      <c r="B9" s="20" t="s">
        <v>668</v>
      </c>
      <c r="C9" s="130"/>
      <c r="D9" s="136"/>
      <c r="E9" s="87" t="str">
        <f t="shared" si="1"/>
        <v>[mp.info.1]</v>
      </c>
      <c r="F9" s="87" t="str">
        <f t="shared" si="2"/>
        <v>[mp.info.2]</v>
      </c>
      <c r="G9" s="87" t="str">
        <f t="shared" si="3"/>
        <v/>
      </c>
      <c r="H9" s="87" t="str">
        <f t="shared" si="4"/>
        <v/>
      </c>
      <c r="J9" s="89" t="s">
        <v>464</v>
      </c>
      <c r="K9" s="92" t="s">
        <v>465</v>
      </c>
      <c r="L9" s="92"/>
      <c r="M9" s="93"/>
      <c r="O9" s="1" t="str">
        <f>VLOOKUP(J9,Taula15[],2,0)</f>
        <v>https://www.ccn-cert.cni.es/publico/ens/ens/1154.htm</v>
      </c>
      <c r="P9" s="1" t="str">
        <f>VLOOKUP(K9,Taula15[],2,0)</f>
        <v>https://www.ccn-cert.cni.es/publico/ens/ens/1155.htm</v>
      </c>
      <c r="Q9" s="1" t="e">
        <f>VLOOKUP(L9,Taula15[],2,0)</f>
        <v>#N/A</v>
      </c>
      <c r="R9" s="1" t="e">
        <f>VLOOKUP(M9,Taula15[],2,0)</f>
        <v>#N/A</v>
      </c>
    </row>
    <row r="10" spans="1:18" ht="45.75" customHeight="1" x14ac:dyDescent="0.3">
      <c r="A10" s="19" t="s">
        <v>23</v>
      </c>
      <c r="B10" s="21" t="s">
        <v>669</v>
      </c>
      <c r="C10" s="130"/>
      <c r="D10" s="136"/>
      <c r="E10" s="87" t="str">
        <f t="shared" si="1"/>
        <v>[op.acc.1]</v>
      </c>
      <c r="F10" s="87" t="str">
        <f t="shared" si="2"/>
        <v>[op.acc.2]</v>
      </c>
      <c r="G10" s="87" t="str">
        <f t="shared" si="3"/>
        <v>[op.acc.4]</v>
      </c>
      <c r="H10" s="87" t="str">
        <f t="shared" si="4"/>
        <v>[op.exp.8]</v>
      </c>
      <c r="J10" s="88" t="s">
        <v>401</v>
      </c>
      <c r="K10" s="90" t="s">
        <v>402</v>
      </c>
      <c r="L10" s="90" t="s">
        <v>403</v>
      </c>
      <c r="M10" s="91" t="s">
        <v>415</v>
      </c>
      <c r="O10" s="1" t="str">
        <f>VLOOKUP(J10,Taula15[],2,0)</f>
        <v>https://www.ccn-cert.cni.es/publico/ens/ens/1087.htm</v>
      </c>
      <c r="P10" s="1" t="str">
        <f>VLOOKUP(K10,Taula15[],2,0)</f>
        <v>https://www.ccn-cert.cni.es/publico/ens/ens/1088.htm</v>
      </c>
      <c r="Q10" s="1" t="str">
        <f>VLOOKUP(L10,Taula15[],2,0)</f>
        <v>https://www.ccn-cert.cni.es/publico/ens/ens/1090.htm</v>
      </c>
      <c r="R10" s="1" t="str">
        <f>VLOOKUP(M10,Taula15[],2,0)</f>
        <v>https://www.ccn-cert.cni.es/publico/ens/ens/1102.htm</v>
      </c>
    </row>
    <row r="11" spans="1:18" ht="43.8" thickBot="1" x14ac:dyDescent="0.35">
      <c r="A11" s="59" t="s">
        <v>24</v>
      </c>
      <c r="B11" s="60" t="s">
        <v>670</v>
      </c>
      <c r="C11" s="131"/>
      <c r="D11" s="132"/>
      <c r="E11" s="87" t="str">
        <f t="shared" si="1"/>
        <v>Art. 16</v>
      </c>
      <c r="F11" s="87" t="str">
        <f t="shared" si="2"/>
        <v>[mp.info.1]</v>
      </c>
      <c r="G11" s="87" t="str">
        <f t="shared" si="3"/>
        <v>[mp.info.2]</v>
      </c>
      <c r="H11" s="87" t="str">
        <f t="shared" si="4"/>
        <v/>
      </c>
      <c r="J11" s="89" t="s">
        <v>481</v>
      </c>
      <c r="K11" s="92" t="s">
        <v>464</v>
      </c>
      <c r="L11" s="92" t="s">
        <v>465</v>
      </c>
      <c r="M11" s="93"/>
      <c r="O11" s="1" t="str">
        <f>VLOOKUP(J11,Taula15[],2,0)</f>
        <v>https://www.boe.es/eli/es/rd/2010/01/08/3/con#a16</v>
      </c>
      <c r="P11" s="1" t="str">
        <f>VLOOKUP(K11,Taula15[],2,0)</f>
        <v>https://www.ccn-cert.cni.es/publico/ens/ens/1154.htm</v>
      </c>
      <c r="Q11" s="1" t="str">
        <f>VLOOKUP(L11,Taula15[],2,0)</f>
        <v>https://www.ccn-cert.cni.es/publico/ens/ens/1155.htm</v>
      </c>
      <c r="R11" s="1" t="e">
        <f>VLOOKUP(M11,Taula15[],2,0)</f>
        <v>#N/A</v>
      </c>
    </row>
    <row r="12" spans="1:18" ht="38.4" customHeight="1" thickBot="1" x14ac:dyDescent="0.35">
      <c r="A12" s="22" t="s">
        <v>720</v>
      </c>
      <c r="B12" s="25" t="str">
        <f>IF(OR(COUNTBLANK(C2:C10),COUNTIF(C2:C10,"Pendent")&gt;=1),"Falten objectius per indicar",IF((COUNTIF(C2:C10,"No")&gt;=4),"Alt",IF((COUNTIF(C2:C10,"No")&gt;=1),"Mitjà",IF((COUNTIF(C2:C10,"No")=0),"Baix"))))</f>
        <v>Falten objectius per indicar</v>
      </c>
      <c r="C12" s="24"/>
      <c r="D12" s="32"/>
      <c r="E12" s="36"/>
    </row>
  </sheetData>
  <sheetProtection sheet="1" objects="1" scenarios="1"/>
  <conditionalFormatting sqref="B12">
    <cfRule type="containsText" priority="8" operator="containsText" text=" ">
      <formula>NOT(ISERROR(SEARCH(" ",B12)))</formula>
    </cfRule>
    <cfRule type="containsText" dxfId="320" priority="9" operator="containsText" text="Baix">
      <formula>NOT(ISERROR(SEARCH("Baix",B12)))</formula>
    </cfRule>
    <cfRule type="containsText" dxfId="319" priority="10" operator="containsText" text="Mitjà">
      <formula>NOT(ISERROR(SEARCH("Mitjà",B12)))</formula>
    </cfRule>
    <cfRule type="containsText" dxfId="318" priority="11" operator="containsText" text="Alt">
      <formula>NOT(ISERROR(SEARCH("Alt",B12)))</formula>
    </cfRule>
  </conditionalFormatting>
  <conditionalFormatting sqref="C2:C11">
    <cfRule type="containsText" dxfId="317" priority="7" operator="containsText" text="Sí">
      <formula>NOT(ISERROR(SEARCH("Sí",C2)))</formula>
    </cfRule>
  </conditionalFormatting>
  <conditionalFormatting sqref="C2:C11">
    <cfRule type="containsText" dxfId="316" priority="5" operator="containsText" text="Pendent">
      <formula>NOT(ISERROR(SEARCH("Pendent",C2)))</formula>
    </cfRule>
    <cfRule type="cellIs" dxfId="315" priority="6" operator="equal">
      <formula>"No"</formula>
    </cfRule>
  </conditionalFormatting>
  <conditionalFormatting sqref="E2:H11">
    <cfRule type="expression" dxfId="314" priority="4">
      <formula>OR($C2="Sí",$C2="No aplica",$C2="")</formula>
    </cfRule>
  </conditionalFormatting>
  <conditionalFormatting sqref="E12">
    <cfRule type="expression" dxfId="313" priority="3">
      <formula>OR($C12="Sí",$C12="No aplica")</formula>
    </cfRule>
  </conditionalFormatting>
  <conditionalFormatting sqref="J2">
    <cfRule type="expression" dxfId="312" priority="2">
      <formula>OR($C2="Sí",$C2="No aplica")</formula>
    </cfRule>
  </conditionalFormatting>
  <conditionalFormatting sqref="J3:J11">
    <cfRule type="expression" dxfId="311" priority="1">
      <formula>OR($C3="Sí",$C3="No aplica")</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Dades!$A$2:$A$5</xm:f>
          </x14:formula1>
          <xm:sqref>C2:C11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4"/>
  <dimension ref="A1:AM15"/>
  <sheetViews>
    <sheetView workbookViewId="0">
      <selection activeCell="C2" sqref="C2"/>
    </sheetView>
  </sheetViews>
  <sheetFormatPr defaultColWidth="11.44140625" defaultRowHeight="14.4" x14ac:dyDescent="0.3"/>
  <cols>
    <col min="1" max="1" width="17.33203125" style="2" bestFit="1" customWidth="1"/>
    <col min="2" max="2" width="85.109375" style="2" bestFit="1" customWidth="1"/>
    <col min="3" max="3" width="14" style="1" bestFit="1" customWidth="1"/>
    <col min="4" max="4" width="41.5546875" style="1" customWidth="1"/>
    <col min="5" max="5" width="13.5546875" style="1" customWidth="1"/>
    <col min="6" max="6" width="13.6640625" style="1" bestFit="1" customWidth="1"/>
    <col min="7" max="16" width="11.44140625" style="1"/>
    <col min="17" max="39" width="0" style="1" hidden="1" customWidth="1"/>
    <col min="40" max="16384" width="11.44140625" style="1"/>
  </cols>
  <sheetData>
    <row r="1" spans="1:39" ht="43.2" customHeight="1" thickBot="1" x14ac:dyDescent="0.35">
      <c r="A1" s="138" t="s">
        <v>25</v>
      </c>
      <c r="B1" s="123" t="s">
        <v>10</v>
      </c>
      <c r="C1" s="117" t="s">
        <v>208</v>
      </c>
      <c r="D1" s="117" t="s">
        <v>213</v>
      </c>
      <c r="E1" s="16" t="s">
        <v>537</v>
      </c>
      <c r="F1" s="16" t="s">
        <v>538</v>
      </c>
      <c r="G1" s="16" t="s">
        <v>539</v>
      </c>
      <c r="H1" s="16" t="s">
        <v>540</v>
      </c>
      <c r="I1" s="16" t="s">
        <v>541</v>
      </c>
      <c r="J1" s="16" t="s">
        <v>543</v>
      </c>
      <c r="K1" s="16" t="s">
        <v>544</v>
      </c>
      <c r="L1" s="16" t="s">
        <v>545</v>
      </c>
      <c r="M1" s="16" t="s">
        <v>547</v>
      </c>
      <c r="N1" s="16" t="s">
        <v>581</v>
      </c>
      <c r="O1" s="16" t="s">
        <v>582</v>
      </c>
    </row>
    <row r="2" spans="1:39" ht="46.5" customHeight="1" x14ac:dyDescent="0.3">
      <c r="A2" s="2" t="s">
        <v>26</v>
      </c>
      <c r="B2" s="27" t="s">
        <v>27</v>
      </c>
      <c r="C2" s="129"/>
      <c r="D2" s="118"/>
      <c r="E2" s="87" t="str">
        <f>IFERROR(HYPERLINK(AC2,Q2),"")</f>
        <v>Art. 39</v>
      </c>
      <c r="F2" s="87" t="str">
        <f t="shared" ref="F2:N2" si="0">IFERROR(HYPERLINK(AD2,R2),"")</f>
        <v>[op.exp.11]</v>
      </c>
      <c r="G2" s="87" t="str">
        <f t="shared" si="0"/>
        <v>[mp.sw.1]</v>
      </c>
      <c r="H2" s="87" t="str">
        <f t="shared" si="0"/>
        <v/>
      </c>
      <c r="I2" s="87" t="str">
        <f t="shared" si="0"/>
        <v/>
      </c>
      <c r="J2" s="87" t="str">
        <f t="shared" si="0"/>
        <v/>
      </c>
      <c r="K2" s="87" t="str">
        <f t="shared" si="0"/>
        <v/>
      </c>
      <c r="L2" s="87" t="str">
        <f t="shared" si="0"/>
        <v/>
      </c>
      <c r="M2" s="87" t="str">
        <f t="shared" si="0"/>
        <v/>
      </c>
      <c r="N2" s="87" t="str">
        <f t="shared" si="0"/>
        <v/>
      </c>
      <c r="O2" s="87" t="str">
        <f>IFERROR(HYPERLINK(AM2,AA2),"")</f>
        <v/>
      </c>
      <c r="Q2" s="88" t="s">
        <v>525</v>
      </c>
      <c r="R2" s="80" t="s">
        <v>418</v>
      </c>
      <c r="S2" s="80" t="s">
        <v>293</v>
      </c>
      <c r="T2" s="80"/>
      <c r="U2" s="80"/>
      <c r="V2" s="80"/>
      <c r="W2" s="80"/>
      <c r="X2" s="80"/>
      <c r="Y2" s="80"/>
      <c r="Z2" s="80"/>
      <c r="AA2" s="63"/>
      <c r="AC2" s="1" t="str">
        <f>VLOOKUP(Q2,Taula15[],2,0)</f>
        <v>https://www.boe.es/eli/es/rd/2010/01/08/3/con#a39</v>
      </c>
      <c r="AD2" s="1" t="str">
        <f>VLOOKUP(R2,Taula15[],2,0)</f>
        <v>https://www.ccn-cert.cni.es/publico/ens/ens/1105.htm</v>
      </c>
      <c r="AE2" s="1" t="str">
        <f>VLOOKUP(S2,Taula15[],2,0)</f>
        <v>https://www.ccn-cert.cni.es/publico/ens/ens/1151.htm</v>
      </c>
      <c r="AF2" s="1" t="e">
        <f>VLOOKUP(T2,Taula15[],2,0)</f>
        <v>#N/A</v>
      </c>
      <c r="AG2" s="1" t="e">
        <f>VLOOKUP(U2,Taula15[],2,0)</f>
        <v>#N/A</v>
      </c>
      <c r="AH2" s="1" t="e">
        <f>VLOOKUP(V2,Taula15[],2,0)</f>
        <v>#N/A</v>
      </c>
      <c r="AI2" s="1" t="e">
        <f>VLOOKUP(W2,Taula15[],2,0)</f>
        <v>#N/A</v>
      </c>
      <c r="AJ2" s="1" t="e">
        <f>VLOOKUP(X2,Taula15[],2,0)</f>
        <v>#N/A</v>
      </c>
      <c r="AK2" s="1" t="e">
        <f>VLOOKUP(Y2,Taula15[],2,0)</f>
        <v>#N/A</v>
      </c>
      <c r="AL2" s="1" t="e">
        <f>VLOOKUP(Z2,Taula15[],2,0)</f>
        <v>#N/A</v>
      </c>
      <c r="AM2" s="1" t="e">
        <f>VLOOKUP(AA2,Taula15[],2,0)</f>
        <v>#N/A</v>
      </c>
    </row>
    <row r="3" spans="1:39" ht="57.6" x14ac:dyDescent="0.3">
      <c r="A3" s="2" t="s">
        <v>28</v>
      </c>
      <c r="B3" s="7" t="s">
        <v>671</v>
      </c>
      <c r="C3" s="130"/>
      <c r="D3" s="119"/>
      <c r="E3" s="87" t="s">
        <v>579</v>
      </c>
      <c r="Q3" s="89"/>
      <c r="R3" s="79"/>
      <c r="S3" s="79"/>
      <c r="T3" s="79"/>
      <c r="U3" s="79"/>
      <c r="V3" s="79"/>
      <c r="W3" s="79"/>
      <c r="X3" s="79"/>
      <c r="Y3" s="79"/>
      <c r="Z3" s="79"/>
      <c r="AA3" s="64"/>
      <c r="AC3" s="1" t="e">
        <f>VLOOKUP(Q3,Taula15[],2,0)</f>
        <v>#N/A</v>
      </c>
      <c r="AD3" s="1" t="e">
        <f>VLOOKUP(R3,Taula15[],2,0)</f>
        <v>#N/A</v>
      </c>
      <c r="AE3" s="1" t="e">
        <f>VLOOKUP(S3,Taula15[],2,0)</f>
        <v>#N/A</v>
      </c>
      <c r="AF3" s="1" t="e">
        <f>VLOOKUP(T3,Taula15[],2,0)</f>
        <v>#N/A</v>
      </c>
      <c r="AG3" s="1" t="e">
        <f>VLOOKUP(U3,Taula15[],2,0)</f>
        <v>#N/A</v>
      </c>
      <c r="AH3" s="1" t="e">
        <f>VLOOKUP(V3,Taula15[],2,0)</f>
        <v>#N/A</v>
      </c>
      <c r="AI3" s="1" t="e">
        <f>VLOOKUP(W3,Taula15[],2,0)</f>
        <v>#N/A</v>
      </c>
      <c r="AJ3" s="1" t="e">
        <f>VLOOKUP(X3,Taula15[],2,0)</f>
        <v>#N/A</v>
      </c>
      <c r="AK3" s="1" t="e">
        <f>VLOOKUP(Y3,Taula15[],2,0)</f>
        <v>#N/A</v>
      </c>
      <c r="AL3" s="1" t="e">
        <f>VLOOKUP(Z3,Taula15[],2,0)</f>
        <v>#N/A</v>
      </c>
      <c r="AM3" s="1" t="e">
        <f>VLOOKUP(AA3,Taula15[],2,0)</f>
        <v>#N/A</v>
      </c>
    </row>
    <row r="4" spans="1:39" ht="65.25" customHeight="1" x14ac:dyDescent="0.3">
      <c r="A4" s="2" t="s">
        <v>29</v>
      </c>
      <c r="B4" s="7" t="s">
        <v>672</v>
      </c>
      <c r="C4" s="130"/>
      <c r="D4" s="119"/>
      <c r="E4" s="87" t="str">
        <f>IFERROR(HYPERLINK(AC4,Q4),"")</f>
        <v>[org.4]</v>
      </c>
      <c r="F4" s="87" t="str">
        <f t="shared" ref="F4:O4" si="1">IFERROR(HYPERLINK(AD4,R4),"")</f>
        <v>[op.acc.5]</v>
      </c>
      <c r="G4" s="87" t="str">
        <f t="shared" si="1"/>
        <v>[op.exp.11]</v>
      </c>
      <c r="H4" s="87" t="str">
        <f t="shared" si="1"/>
        <v>[mp.com.2]</v>
      </c>
      <c r="I4" s="87" t="str">
        <f t="shared" si="1"/>
        <v>[mp.si.2]</v>
      </c>
      <c r="J4" s="87" t="str">
        <f t="shared" si="1"/>
        <v/>
      </c>
      <c r="K4" s="87" t="str">
        <f t="shared" si="1"/>
        <v/>
      </c>
      <c r="L4" s="87" t="str">
        <f t="shared" si="1"/>
        <v/>
      </c>
      <c r="M4" s="87" t="str">
        <f t="shared" si="1"/>
        <v/>
      </c>
      <c r="N4" s="87" t="str">
        <f t="shared" si="1"/>
        <v/>
      </c>
      <c r="O4" s="87" t="str">
        <f t="shared" si="1"/>
        <v/>
      </c>
      <c r="Q4" s="88" t="s">
        <v>393</v>
      </c>
      <c r="R4" s="80" t="s">
        <v>404</v>
      </c>
      <c r="S4" s="80" t="s">
        <v>418</v>
      </c>
      <c r="T4" s="80" t="s">
        <v>453</v>
      </c>
      <c r="U4" s="80" t="s">
        <v>458</v>
      </c>
      <c r="V4" s="80"/>
      <c r="W4" s="80"/>
      <c r="X4" s="80"/>
      <c r="Y4" s="80"/>
      <c r="Z4" s="80"/>
      <c r="AA4" s="63"/>
      <c r="AC4" s="1" t="str">
        <f>VLOOKUP(Q4,Taula15[],2,0)</f>
        <v>https://www.ccn-cert.cni.es/publico/ens/ens/1078.htm</v>
      </c>
      <c r="AD4" s="1" t="str">
        <f>VLOOKUP(R4,Taula15[],2,0)</f>
        <v>https://www.ccn-cert.cni.es/publico/ens/ens/1091.htm</v>
      </c>
      <c r="AE4" s="1" t="str">
        <f>VLOOKUP(S4,Taula15[],2,0)</f>
        <v>https://www.ccn-cert.cni.es/publico/ens/ens/1105.htm</v>
      </c>
      <c r="AF4" s="1" t="str">
        <f>VLOOKUP(T4,Taula15[],2,0)</f>
        <v>https://www.ccn-cert.cni.es/publico/ens/ens/1140.htm</v>
      </c>
      <c r="AG4" s="1" t="str">
        <f>VLOOKUP(U4,Taula15[],2,0)</f>
        <v>https://www.ccn-cert.cni.es/publico/ens/ens/1146.htm</v>
      </c>
      <c r="AH4" s="1" t="e">
        <f>VLOOKUP(V4,Taula15[],2,0)</f>
        <v>#N/A</v>
      </c>
      <c r="AI4" s="1" t="e">
        <f>VLOOKUP(W4,Taula15[],2,0)</f>
        <v>#N/A</v>
      </c>
      <c r="AJ4" s="1" t="e">
        <f>VLOOKUP(X4,Taula15[],2,0)</f>
        <v>#N/A</v>
      </c>
      <c r="AK4" s="1" t="e">
        <f>VLOOKUP(Y4,Taula15[],2,0)</f>
        <v>#N/A</v>
      </c>
      <c r="AL4" s="1" t="e">
        <f>VLOOKUP(Z4,Taula15[],2,0)</f>
        <v>#N/A</v>
      </c>
      <c r="AM4" s="1" t="e">
        <f>VLOOKUP(AA4,Taula15[],2,0)</f>
        <v>#N/A</v>
      </c>
    </row>
    <row r="5" spans="1:39" ht="61.2" customHeight="1" x14ac:dyDescent="0.3">
      <c r="A5" s="2" t="s">
        <v>31</v>
      </c>
      <c r="B5" s="7" t="s">
        <v>673</v>
      </c>
      <c r="C5" s="130"/>
      <c r="D5" s="119"/>
      <c r="E5" s="87" t="str">
        <f t="shared" ref="E5:E14" si="2">IFERROR(HYPERLINK(AC5,Q5),"")</f>
        <v>[op.ext]</v>
      </c>
      <c r="F5" s="87" t="str">
        <f t="shared" ref="F5:F14" si="3">IFERROR(HYPERLINK(AD5,R5),"")</f>
        <v/>
      </c>
      <c r="G5" s="87" t="str">
        <f t="shared" ref="G5:G14" si="4">IFERROR(HYPERLINK(AE5,S5),"")</f>
        <v/>
      </c>
      <c r="H5" s="87" t="str">
        <f t="shared" ref="H5:H14" si="5">IFERROR(HYPERLINK(AF5,T5),"")</f>
        <v/>
      </c>
      <c r="I5" s="87" t="str">
        <f t="shared" ref="I5:I14" si="6">IFERROR(HYPERLINK(AG5,U5),"")</f>
        <v/>
      </c>
      <c r="J5" s="87" t="str">
        <f t="shared" ref="J5:J14" si="7">IFERROR(HYPERLINK(AH5,V5),"")</f>
        <v/>
      </c>
      <c r="K5" s="87" t="str">
        <f t="shared" ref="K5:K14" si="8">IFERROR(HYPERLINK(AI5,W5),"")</f>
        <v/>
      </c>
      <c r="L5" s="87" t="str">
        <f t="shared" ref="L5:L14" si="9">IFERROR(HYPERLINK(AJ5,X5),"")</f>
        <v/>
      </c>
      <c r="M5" s="87" t="str">
        <f t="shared" ref="M5:M14" si="10">IFERROR(HYPERLINK(AK5,Y5),"")</f>
        <v/>
      </c>
      <c r="N5" s="87" t="str">
        <f t="shared" ref="N5:N14" si="11">IFERROR(HYPERLINK(AL5,Z5),"")</f>
        <v/>
      </c>
      <c r="O5" s="87" t="str">
        <f t="shared" ref="O5:O14" si="12">IFERROR(HYPERLINK(AM5,AA5),"")</f>
        <v/>
      </c>
      <c r="Q5" s="89" t="s">
        <v>419</v>
      </c>
      <c r="R5" s="79"/>
      <c r="S5" s="79"/>
      <c r="T5" s="79"/>
      <c r="U5" s="79"/>
      <c r="V5" s="79"/>
      <c r="W5" s="79"/>
      <c r="X5" s="79"/>
      <c r="Y5" s="79"/>
      <c r="Z5" s="79"/>
      <c r="AA5" s="64"/>
      <c r="AC5" s="1" t="str">
        <f>VLOOKUP(Q5,Taula15[],2,0)</f>
        <v>https://www.ccn-cert.cni.es/publico/ens/ens/1106.htm</v>
      </c>
      <c r="AD5" s="1" t="e">
        <f>VLOOKUP(R5,Taula15[],2,0)</f>
        <v>#N/A</v>
      </c>
      <c r="AE5" s="1" t="e">
        <f>VLOOKUP(S5,Taula15[],2,0)</f>
        <v>#N/A</v>
      </c>
      <c r="AF5" s="1" t="e">
        <f>VLOOKUP(T5,Taula15[],2,0)</f>
        <v>#N/A</v>
      </c>
      <c r="AG5" s="1" t="e">
        <f>VLOOKUP(U5,Taula15[],2,0)</f>
        <v>#N/A</v>
      </c>
      <c r="AH5" s="1" t="e">
        <f>VLOOKUP(V5,Taula15[],2,0)</f>
        <v>#N/A</v>
      </c>
      <c r="AI5" s="1" t="e">
        <f>VLOOKUP(W5,Taula15[],2,0)</f>
        <v>#N/A</v>
      </c>
      <c r="AJ5" s="1" t="e">
        <f>VLOOKUP(X5,Taula15[],2,0)</f>
        <v>#N/A</v>
      </c>
      <c r="AK5" s="1" t="e">
        <f>VLOOKUP(Y5,Taula15[],2,0)</f>
        <v>#N/A</v>
      </c>
      <c r="AL5" s="1" t="e">
        <f>VLOOKUP(Z5,Taula15[],2,0)</f>
        <v>#N/A</v>
      </c>
      <c r="AM5" s="1" t="e">
        <f>VLOOKUP(AA5,Taula15[],2,0)</f>
        <v>#N/A</v>
      </c>
    </row>
    <row r="6" spans="1:39" ht="45" customHeight="1" x14ac:dyDescent="0.3">
      <c r="A6" s="2" t="s">
        <v>32</v>
      </c>
      <c r="B6" s="7" t="s">
        <v>33</v>
      </c>
      <c r="C6" s="130"/>
      <c r="D6" s="119"/>
      <c r="E6" s="87" t="str">
        <f t="shared" si="2"/>
        <v>[mp.info.1]</v>
      </c>
      <c r="F6" s="87" t="str">
        <f t="shared" si="3"/>
        <v>[mp.info.9]</v>
      </c>
      <c r="G6" s="87" t="str">
        <f t="shared" si="4"/>
        <v/>
      </c>
      <c r="H6" s="87" t="str">
        <f t="shared" si="5"/>
        <v/>
      </c>
      <c r="I6" s="87" t="str">
        <f t="shared" si="6"/>
        <v/>
      </c>
      <c r="J6" s="87" t="str">
        <f t="shared" si="7"/>
        <v/>
      </c>
      <c r="K6" s="87" t="str">
        <f t="shared" si="8"/>
        <v/>
      </c>
      <c r="L6" s="87" t="str">
        <f t="shared" si="9"/>
        <v/>
      </c>
      <c r="M6" s="87" t="str">
        <f t="shared" si="10"/>
        <v/>
      </c>
      <c r="N6" s="87" t="str">
        <f t="shared" si="11"/>
        <v/>
      </c>
      <c r="O6" s="87" t="str">
        <f t="shared" si="12"/>
        <v/>
      </c>
      <c r="Q6" s="88" t="s">
        <v>464</v>
      </c>
      <c r="R6" s="80" t="s">
        <v>470</v>
      </c>
      <c r="S6" s="80"/>
      <c r="T6" s="80"/>
      <c r="U6" s="80"/>
      <c r="V6" s="80"/>
      <c r="W6" s="80"/>
      <c r="X6" s="80"/>
      <c r="Y6" s="80"/>
      <c r="Z6" s="80"/>
      <c r="AA6" s="63"/>
      <c r="AC6" s="1" t="str">
        <f>VLOOKUP(Q6,Taula15[],2,0)</f>
        <v>https://www.ccn-cert.cni.es/publico/ens/ens/1154.htm</v>
      </c>
      <c r="AD6" s="1" t="str">
        <f>VLOOKUP(R6,Taula15[],2,0)</f>
        <v>https://www.ccn-cert.cni.es/publico/ens/ens/1160.htm</v>
      </c>
      <c r="AE6" s="1" t="e">
        <f>VLOOKUP(S6,Taula15[],2,0)</f>
        <v>#N/A</v>
      </c>
      <c r="AF6" s="1" t="e">
        <f>VLOOKUP(T6,Taula15[],2,0)</f>
        <v>#N/A</v>
      </c>
      <c r="AG6" s="1" t="e">
        <f>VLOOKUP(U6,Taula15[],2,0)</f>
        <v>#N/A</v>
      </c>
      <c r="AH6" s="1" t="e">
        <f>VLOOKUP(V6,Taula15[],2,0)</f>
        <v>#N/A</v>
      </c>
      <c r="AI6" s="1" t="e">
        <f>VLOOKUP(W6,Taula15[],2,0)</f>
        <v>#N/A</v>
      </c>
      <c r="AJ6" s="1" t="e">
        <f>VLOOKUP(X6,Taula15[],2,0)</f>
        <v>#N/A</v>
      </c>
      <c r="AK6" s="1" t="e">
        <f>VLOOKUP(Y6,Taula15[],2,0)</f>
        <v>#N/A</v>
      </c>
      <c r="AL6" s="1" t="e">
        <f>VLOOKUP(Z6,Taula15[],2,0)</f>
        <v>#N/A</v>
      </c>
      <c r="AM6" s="1" t="e">
        <f>VLOOKUP(AA6,Taula15[],2,0)</f>
        <v>#N/A</v>
      </c>
    </row>
    <row r="7" spans="1:39" ht="61.95" customHeight="1" x14ac:dyDescent="0.3">
      <c r="A7" s="2" t="s">
        <v>34</v>
      </c>
      <c r="B7" s="8" t="s">
        <v>674</v>
      </c>
      <c r="C7" s="130"/>
      <c r="D7" s="119"/>
      <c r="E7" s="87" t="str">
        <f t="shared" si="2"/>
        <v>Art. 18</v>
      </c>
      <c r="F7" s="87" t="str">
        <f t="shared" si="3"/>
        <v>Art. 19</v>
      </c>
      <c r="G7" s="87" t="str">
        <f t="shared" si="4"/>
        <v>Art. 20</v>
      </c>
      <c r="H7" s="87" t="str">
        <f t="shared" si="5"/>
        <v>Art. 22</v>
      </c>
      <c r="I7" s="87" t="str">
        <f t="shared" si="6"/>
        <v>Art. 39</v>
      </c>
      <c r="J7" s="87" t="str">
        <f t="shared" si="7"/>
        <v>[mp.com]</v>
      </c>
      <c r="K7" s="87" t="str">
        <f t="shared" si="8"/>
        <v>[mp.sw.1]</v>
      </c>
      <c r="L7" s="87" t="str">
        <f t="shared" si="9"/>
        <v/>
      </c>
      <c r="M7" s="87" t="str">
        <f t="shared" si="10"/>
        <v/>
      </c>
      <c r="N7" s="87" t="str">
        <f t="shared" si="11"/>
        <v/>
      </c>
      <c r="O7" s="87" t="str">
        <f t="shared" si="12"/>
        <v/>
      </c>
      <c r="Q7" s="89" t="s">
        <v>489</v>
      </c>
      <c r="R7" s="79" t="s">
        <v>483</v>
      </c>
      <c r="S7" s="79" t="s">
        <v>480</v>
      </c>
      <c r="T7" s="79" t="s">
        <v>492</v>
      </c>
      <c r="U7" s="79" t="s">
        <v>525</v>
      </c>
      <c r="V7" s="79" t="s">
        <v>451</v>
      </c>
      <c r="W7" s="79" t="s">
        <v>293</v>
      </c>
      <c r="X7" s="79"/>
      <c r="Y7" s="79"/>
      <c r="Z7" s="79"/>
      <c r="AA7" s="64"/>
      <c r="AC7" s="1" t="str">
        <f>VLOOKUP(Q7,Taula15[],2,0)</f>
        <v>https://www.boe.es/eli/es/rd/2010/01/08/3/con#a18</v>
      </c>
      <c r="AD7" s="1" t="str">
        <f>VLOOKUP(R7,Taula15[],2,0)</f>
        <v>https://www.boe.es/eli/es/rd/2010/01/08/3/con#a19</v>
      </c>
      <c r="AE7" s="1" t="str">
        <f>VLOOKUP(S7,Taula15[],2,0)</f>
        <v>https://www.boe.es/eli/es/rd/2010/01/08/3/con#a20</v>
      </c>
      <c r="AF7" s="1" t="str">
        <f>VLOOKUP(T7,Taula15[],2,0)</f>
        <v>https://www.boe.es/eli/es/rd/2010/01/08/3/con#a22</v>
      </c>
      <c r="AG7" s="1" t="str">
        <f>VLOOKUP(U7,Taula15[],2,0)</f>
        <v>https://www.boe.es/eli/es/rd/2010/01/08/3/con#a39</v>
      </c>
      <c r="AH7" s="1" t="str">
        <f>VLOOKUP(V7,Taula15[],2,0)</f>
        <v>https://www.ccn-cert.cni.es/publico/ens/ens/1138.htm</v>
      </c>
      <c r="AI7" s="1" t="str">
        <f>VLOOKUP(W7,Taula15[],2,0)</f>
        <v>https://www.ccn-cert.cni.es/publico/ens/ens/1151.htm</v>
      </c>
      <c r="AJ7" s="1" t="e">
        <f>VLOOKUP(X7,Taula15[],2,0)</f>
        <v>#N/A</v>
      </c>
      <c r="AK7" s="1" t="e">
        <f>VLOOKUP(Y7,Taula15[],2,0)</f>
        <v>#N/A</v>
      </c>
      <c r="AL7" s="1" t="e">
        <f>VLOOKUP(Z7,Taula15[],2,0)</f>
        <v>#N/A</v>
      </c>
      <c r="AM7" s="1" t="e">
        <f>VLOOKUP(AA7,Taula15[],2,0)</f>
        <v>#N/A</v>
      </c>
    </row>
    <row r="8" spans="1:39" ht="57.6" customHeight="1" x14ac:dyDescent="0.3">
      <c r="A8" s="2" t="s">
        <v>35</v>
      </c>
      <c r="B8" s="7" t="s">
        <v>714</v>
      </c>
      <c r="C8" s="130"/>
      <c r="D8" s="119"/>
      <c r="E8" s="87" t="str">
        <f t="shared" si="2"/>
        <v/>
      </c>
      <c r="F8" s="87" t="str">
        <f t="shared" si="3"/>
        <v>Art. 19</v>
      </c>
      <c r="G8" s="87" t="str">
        <f t="shared" si="4"/>
        <v>Art. 20</v>
      </c>
      <c r="H8" s="87" t="str">
        <f t="shared" si="5"/>
        <v>[org.3]</v>
      </c>
      <c r="I8" s="87" t="str">
        <f t="shared" si="6"/>
        <v>[op.exp.2]</v>
      </c>
      <c r="J8" s="87" t="str">
        <f t="shared" si="7"/>
        <v>[mp.com.3]</v>
      </c>
      <c r="K8" s="87" t="str">
        <f t="shared" si="8"/>
        <v>[mp.info.4]</v>
      </c>
      <c r="L8" s="87" t="str">
        <f t="shared" si="9"/>
        <v/>
      </c>
      <c r="M8" s="87" t="str">
        <f t="shared" si="10"/>
        <v/>
      </c>
      <c r="N8" s="87" t="str">
        <f t="shared" si="11"/>
        <v/>
      </c>
      <c r="O8" s="87" t="str">
        <f t="shared" si="12"/>
        <v/>
      </c>
      <c r="Q8" s="88" t="s">
        <v>580</v>
      </c>
      <c r="R8" s="80" t="s">
        <v>483</v>
      </c>
      <c r="S8" s="80" t="s">
        <v>480</v>
      </c>
      <c r="T8" s="80" t="s">
        <v>296</v>
      </c>
      <c r="U8" s="80" t="s">
        <v>409</v>
      </c>
      <c r="V8" s="80" t="s">
        <v>294</v>
      </c>
      <c r="W8" s="80" t="s">
        <v>467</v>
      </c>
      <c r="X8" s="80"/>
      <c r="Y8" s="80"/>
      <c r="Z8" s="80"/>
      <c r="AA8" s="63"/>
      <c r="AC8" s="1" t="e">
        <f>VLOOKUP(Q8,Taula15[],2,0)</f>
        <v>#N/A</v>
      </c>
      <c r="AD8" s="1" t="str">
        <f>VLOOKUP(R8,Taula15[],2,0)</f>
        <v>https://www.boe.es/eli/es/rd/2010/01/08/3/con#a19</v>
      </c>
      <c r="AE8" s="1" t="str">
        <f>VLOOKUP(S8,Taula15[],2,0)</f>
        <v>https://www.boe.es/eli/es/rd/2010/01/08/3/con#a20</v>
      </c>
      <c r="AF8" s="1" t="str">
        <f>VLOOKUP(T8,Taula15[],2,0)</f>
        <v>https://www.ccn-cert.cni.es/publico/ens/ens/1077.htm</v>
      </c>
      <c r="AG8" s="1" t="str">
        <f>VLOOKUP(U8,Taula15[],2,0)</f>
        <v>https://www.ccn-cert.cni.es/publico/ens/ens/1096.htm</v>
      </c>
      <c r="AH8" s="1" t="str">
        <f>VLOOKUP(V8,Taula15[],2,0)</f>
        <v>https://www.ccn-cert.cni.es/publico/ens/ens/1141.htm</v>
      </c>
      <c r="AI8" s="1" t="str">
        <f>VLOOKUP(W8,Taula15[],2,0)</f>
        <v>https://www.ccn-cert.cni.es/publico/ens/ens/1157.htm</v>
      </c>
      <c r="AJ8" s="1" t="e">
        <f>VLOOKUP(X8,Taula15[],2,0)</f>
        <v>#N/A</v>
      </c>
      <c r="AK8" s="1" t="e">
        <f>VLOOKUP(Y8,Taula15[],2,0)</f>
        <v>#N/A</v>
      </c>
      <c r="AL8" s="1" t="e">
        <f>VLOOKUP(Z8,Taula15[],2,0)</f>
        <v>#N/A</v>
      </c>
      <c r="AM8" s="1" t="e">
        <f>VLOOKUP(AA8,Taula15[],2,0)</f>
        <v>#N/A</v>
      </c>
    </row>
    <row r="9" spans="1:39" ht="66" customHeight="1" x14ac:dyDescent="0.3">
      <c r="A9" s="2" t="s">
        <v>36</v>
      </c>
      <c r="B9" s="7" t="s">
        <v>266</v>
      </c>
      <c r="C9" s="130"/>
      <c r="D9" s="119"/>
      <c r="E9" s="87" t="str">
        <f t="shared" si="2"/>
        <v>Art. 16</v>
      </c>
      <c r="F9" s="87" t="str">
        <f t="shared" si="3"/>
        <v>Art. 18</v>
      </c>
      <c r="G9" s="87" t="str">
        <f t="shared" si="4"/>
        <v>Art. 39</v>
      </c>
      <c r="H9" s="87" t="str">
        <f t="shared" si="5"/>
        <v>[op.pl.3]</v>
      </c>
      <c r="I9" s="87" t="str">
        <f t="shared" si="6"/>
        <v>[op.pl.5]</v>
      </c>
      <c r="J9" s="87" t="str">
        <f t="shared" si="7"/>
        <v>[op.exp.2]</v>
      </c>
      <c r="K9" s="87" t="str">
        <f t="shared" si="8"/>
        <v>[op.exp.3]</v>
      </c>
      <c r="L9" s="87" t="str">
        <f t="shared" si="9"/>
        <v>[mp.sw.1]</v>
      </c>
      <c r="M9" s="87" t="str">
        <f t="shared" si="10"/>
        <v>[mp.sw.2]</v>
      </c>
      <c r="N9" s="87" t="str">
        <f t="shared" si="11"/>
        <v>[mp.s.2]</v>
      </c>
      <c r="O9" s="87" t="str">
        <f t="shared" si="12"/>
        <v>[mp.s.8]</v>
      </c>
      <c r="Q9" s="89" t="s">
        <v>481</v>
      </c>
      <c r="R9" s="79" t="s">
        <v>489</v>
      </c>
      <c r="S9" s="79" t="s">
        <v>525</v>
      </c>
      <c r="T9" s="79" t="s">
        <v>397</v>
      </c>
      <c r="U9" s="79" t="s">
        <v>399</v>
      </c>
      <c r="V9" s="79" t="s">
        <v>409</v>
      </c>
      <c r="W9" s="79" t="s">
        <v>410</v>
      </c>
      <c r="X9" s="79" t="s">
        <v>293</v>
      </c>
      <c r="Y9" s="79" t="s">
        <v>298</v>
      </c>
      <c r="Z9" s="79" t="s">
        <v>473</v>
      </c>
      <c r="AA9" s="64" t="s">
        <v>474</v>
      </c>
      <c r="AC9" s="1" t="str">
        <f>VLOOKUP(Q9,Taula15[],2,0)</f>
        <v>https://www.boe.es/eli/es/rd/2010/01/08/3/con#a16</v>
      </c>
      <c r="AD9" s="1" t="str">
        <f>VLOOKUP(R9,Taula15[],2,0)</f>
        <v>https://www.boe.es/eli/es/rd/2010/01/08/3/con#a18</v>
      </c>
      <c r="AE9" s="1" t="str">
        <f>VLOOKUP(S9,Taula15[],2,0)</f>
        <v>https://www.boe.es/eli/es/rd/2010/01/08/3/con#a39</v>
      </c>
      <c r="AF9" s="1" t="str">
        <f>VLOOKUP(T9,Taula15[],2,0)</f>
        <v>https://www.ccn-cert.cni.es/publico/ens/ens/1083.htm</v>
      </c>
      <c r="AG9" s="1" t="str">
        <f>VLOOKUP(U9,Taula15[],2,0)</f>
        <v>https://www.ccn-cert.cni.es/publico/ens/ens/1085.htm</v>
      </c>
      <c r="AH9" s="1" t="str">
        <f>VLOOKUP(V9,Taula15[],2,0)</f>
        <v>https://www.ccn-cert.cni.es/publico/ens/ens/1096.htm</v>
      </c>
      <c r="AI9" s="1" t="str">
        <f>VLOOKUP(W9,Taula15[],2,0)</f>
        <v>https://www.ccn-cert.cni.es/publico/ens/ens/1097.htm</v>
      </c>
      <c r="AJ9" s="1" t="str">
        <f>VLOOKUP(X9,Taula15[],2,0)</f>
        <v>https://www.ccn-cert.cni.es/publico/ens/ens/1151.htm</v>
      </c>
      <c r="AK9" s="1" t="str">
        <f>VLOOKUP(Y9,Taula15[],2,0)</f>
        <v>https://www.ccn-cert.cni.es/publico/ens/ens/1152.htm</v>
      </c>
      <c r="AL9" s="1" t="str">
        <f>VLOOKUP(Z9,Taula15[],2,0)</f>
        <v>https://www.ccn-cert.cni.es/publico/ens/ens/1163.htm</v>
      </c>
      <c r="AM9" s="1" t="str">
        <f>VLOOKUP(AA9,Taula15[],2,0)</f>
        <v>https://www.ccn-cert.cni.es/publico/ens/ens/1164.htm</v>
      </c>
    </row>
    <row r="10" spans="1:39" ht="59.25" customHeight="1" x14ac:dyDescent="0.3">
      <c r="A10" s="2" t="s">
        <v>37</v>
      </c>
      <c r="B10" s="7" t="s">
        <v>38</v>
      </c>
      <c r="C10" s="130"/>
      <c r="D10" s="119"/>
      <c r="E10" s="87" t="str">
        <f t="shared" si="2"/>
        <v>[mp.sw.1]</v>
      </c>
      <c r="F10" s="87" t="str">
        <f t="shared" si="3"/>
        <v>[mp.sw.2]</v>
      </c>
      <c r="G10" s="87" t="str">
        <f t="shared" si="4"/>
        <v>[mp.s.2]</v>
      </c>
      <c r="H10" s="87" t="str">
        <f t="shared" si="5"/>
        <v/>
      </c>
      <c r="I10" s="87" t="str">
        <f t="shared" si="6"/>
        <v/>
      </c>
      <c r="J10" s="87" t="str">
        <f t="shared" si="7"/>
        <v/>
      </c>
      <c r="K10" s="87" t="str">
        <f t="shared" si="8"/>
        <v/>
      </c>
      <c r="L10" s="87" t="str">
        <f t="shared" si="9"/>
        <v/>
      </c>
      <c r="M10" s="87" t="str">
        <f t="shared" si="10"/>
        <v/>
      </c>
      <c r="N10" s="87" t="str">
        <f t="shared" si="11"/>
        <v/>
      </c>
      <c r="O10" s="87" t="str">
        <f t="shared" si="12"/>
        <v/>
      </c>
      <c r="Q10" s="88" t="s">
        <v>293</v>
      </c>
      <c r="R10" s="80" t="s">
        <v>298</v>
      </c>
      <c r="S10" s="80" t="s">
        <v>473</v>
      </c>
      <c r="T10" s="80"/>
      <c r="U10" s="80"/>
      <c r="V10" s="80"/>
      <c r="W10" s="80"/>
      <c r="X10" s="80"/>
      <c r="Y10" s="80"/>
      <c r="Z10" s="80"/>
      <c r="AA10" s="63"/>
      <c r="AC10" s="1" t="str">
        <f>VLOOKUP(Q10,Taula15[],2,0)</f>
        <v>https://www.ccn-cert.cni.es/publico/ens/ens/1151.htm</v>
      </c>
      <c r="AD10" s="1" t="str">
        <f>VLOOKUP(R10,Taula15[],2,0)</f>
        <v>https://www.ccn-cert.cni.es/publico/ens/ens/1152.htm</v>
      </c>
      <c r="AE10" s="1" t="str">
        <f>VLOOKUP(S10,Taula15[],2,0)</f>
        <v>https://www.ccn-cert.cni.es/publico/ens/ens/1163.htm</v>
      </c>
      <c r="AF10" s="1" t="e">
        <f>VLOOKUP(T10,Taula15[],2,0)</f>
        <v>#N/A</v>
      </c>
      <c r="AG10" s="1" t="e">
        <f>VLOOKUP(U10,Taula15[],2,0)</f>
        <v>#N/A</v>
      </c>
      <c r="AH10" s="1" t="e">
        <f>VLOOKUP(V10,Taula15[],2,0)</f>
        <v>#N/A</v>
      </c>
      <c r="AI10" s="1" t="e">
        <f>VLOOKUP(W10,Taula15[],2,0)</f>
        <v>#N/A</v>
      </c>
      <c r="AJ10" s="1" t="e">
        <f>VLOOKUP(X10,Taula15[],2,0)</f>
        <v>#N/A</v>
      </c>
      <c r="AK10" s="1" t="e">
        <f>VLOOKUP(Y10,Taula15[],2,0)</f>
        <v>#N/A</v>
      </c>
      <c r="AL10" s="1" t="e">
        <f>VLOOKUP(Z10,Taula15[],2,0)</f>
        <v>#N/A</v>
      </c>
      <c r="AM10" s="1" t="e">
        <f>VLOOKUP(AA10,Taula15[],2,0)</f>
        <v>#N/A</v>
      </c>
    </row>
    <row r="11" spans="1:39" ht="51.6" customHeight="1" x14ac:dyDescent="0.3">
      <c r="A11" s="2" t="s">
        <v>39</v>
      </c>
      <c r="B11" s="5" t="s">
        <v>255</v>
      </c>
      <c r="C11" s="130"/>
      <c r="D11" s="119"/>
      <c r="E11" s="87" t="str">
        <f t="shared" si="2"/>
        <v>Art. 7</v>
      </c>
      <c r="F11" s="87" t="str">
        <f t="shared" si="3"/>
        <v>Art. 15</v>
      </c>
      <c r="G11" s="87" t="str">
        <f t="shared" si="4"/>
        <v>Art. 24</v>
      </c>
      <c r="H11" s="87" t="str">
        <f t="shared" si="5"/>
        <v>Art. 36</v>
      </c>
      <c r="I11" s="87" t="str">
        <f t="shared" si="6"/>
        <v>Art. 37</v>
      </c>
      <c r="J11" s="87" t="str">
        <f t="shared" si="7"/>
        <v>[op.exp.3]</v>
      </c>
      <c r="K11" s="87" t="str">
        <f t="shared" si="8"/>
        <v>[op.exp.7]</v>
      </c>
      <c r="L11" s="87" t="str">
        <f t="shared" si="9"/>
        <v>[op.exp.9]</v>
      </c>
      <c r="M11" s="87" t="str">
        <f t="shared" si="10"/>
        <v>[op.ext.2]</v>
      </c>
      <c r="N11" s="87" t="str">
        <f t="shared" si="11"/>
        <v>[op.mon.2]</v>
      </c>
      <c r="O11" s="87" t="str">
        <f t="shared" si="12"/>
        <v>[mp.com.3]</v>
      </c>
      <c r="Q11" s="89" t="s">
        <v>551</v>
      </c>
      <c r="R11" s="79" t="s">
        <v>558</v>
      </c>
      <c r="S11" s="79" t="s">
        <v>496</v>
      </c>
      <c r="T11" s="79" t="s">
        <v>519</v>
      </c>
      <c r="U11" s="79" t="s">
        <v>521</v>
      </c>
      <c r="V11" s="79" t="s">
        <v>410</v>
      </c>
      <c r="W11" s="79" t="s">
        <v>414</v>
      </c>
      <c r="X11" s="79" t="s">
        <v>416</v>
      </c>
      <c r="Y11" s="79" t="s">
        <v>421</v>
      </c>
      <c r="Z11" s="79" t="s">
        <v>429</v>
      </c>
      <c r="AA11" s="64" t="s">
        <v>294</v>
      </c>
      <c r="AC11" s="1" t="str">
        <f>VLOOKUP(Q11,Taula15[],2,0)</f>
        <v>https://www.boe.es/eli/es/rd/2010/01/08/3/con#a7</v>
      </c>
      <c r="AD11" s="1" t="str">
        <f>VLOOKUP(R11,Taula15[],2,0)</f>
        <v>https://www.boe.es/eli/es/rd/2010/01/08/3/con#a15</v>
      </c>
      <c r="AE11" s="1" t="str">
        <f>VLOOKUP(S11,Taula15[],2,0)</f>
        <v>https://www.boe.es/eli/es/rd/2010/01/08/3/con#a24</v>
      </c>
      <c r="AF11" s="1" t="str">
        <f>VLOOKUP(T11,Taula15[],2,0)</f>
        <v>https://www.boe.es/eli/es/rd/2010/01/08/3/con#a36</v>
      </c>
      <c r="AG11" s="1" t="str">
        <f>VLOOKUP(U11,Taula15[],2,0)</f>
        <v>https://www.boe.es/eli/es/rd/2010/01/08/3/con#a37</v>
      </c>
      <c r="AH11" s="1" t="str">
        <f>VLOOKUP(V11,Taula15[],2,0)</f>
        <v>https://www.ccn-cert.cni.es/publico/ens/ens/1097.htm</v>
      </c>
      <c r="AI11" s="1" t="str">
        <f>VLOOKUP(W11,Taula15[],2,0)</f>
        <v>https://www.ccn-cert.cni.es/publico/ens/ens/1101.htm</v>
      </c>
      <c r="AJ11" s="1" t="str">
        <f>VLOOKUP(X11,Taula15[],2,0)</f>
        <v>https://www.ccn-cert.cni.es/publico/ens/ens/1103.htm</v>
      </c>
      <c r="AK11" s="1" t="str">
        <f>VLOOKUP(Y11,Taula15[],2,0)</f>
        <v>https://www.ccn-cert.cni.es/publico/ens/ens/1108.htm</v>
      </c>
      <c r="AL11" s="1" t="str">
        <f>VLOOKUP(Z11,Taula15[],2,0)</f>
        <v>https://www.ccn-cert.cni.es/publico/ens/ens/1116.htm</v>
      </c>
      <c r="AM11" s="1" t="str">
        <f>VLOOKUP(AA11,Taula15[],2,0)</f>
        <v>https://www.ccn-cert.cni.es/publico/ens/ens/1141.htm</v>
      </c>
    </row>
    <row r="12" spans="1:39" ht="67.5" customHeight="1" x14ac:dyDescent="0.3">
      <c r="A12" s="2" t="s">
        <v>40</v>
      </c>
      <c r="B12" s="5" t="s">
        <v>43</v>
      </c>
      <c r="C12" s="130"/>
      <c r="D12" s="119"/>
      <c r="E12" s="87" t="str">
        <f t="shared" si="2"/>
        <v>Art. 21</v>
      </c>
      <c r="F12" s="87" t="str">
        <f t="shared" si="3"/>
        <v>[org.4]</v>
      </c>
      <c r="G12" s="87" t="str">
        <f t="shared" si="4"/>
        <v>[op.acc.7]</v>
      </c>
      <c r="H12" s="87" t="str">
        <f t="shared" si="5"/>
        <v>[op.exp.11]</v>
      </c>
      <c r="I12" s="87" t="str">
        <f t="shared" si="6"/>
        <v>[mp.com.2]</v>
      </c>
      <c r="J12" s="87" t="str">
        <f t="shared" si="7"/>
        <v>[mp.si.2]</v>
      </c>
      <c r="K12" s="87" t="str">
        <f t="shared" si="8"/>
        <v>[mp.info.4]</v>
      </c>
      <c r="L12" s="87" t="str">
        <f t="shared" si="9"/>
        <v/>
      </c>
      <c r="M12" s="87" t="str">
        <f t="shared" si="10"/>
        <v/>
      </c>
      <c r="N12" s="87" t="str">
        <f t="shared" si="11"/>
        <v/>
      </c>
      <c r="O12" s="87" t="str">
        <f t="shared" si="12"/>
        <v/>
      </c>
      <c r="Q12" s="88" t="s">
        <v>484</v>
      </c>
      <c r="R12" s="80" t="s">
        <v>393</v>
      </c>
      <c r="S12" s="80" t="s">
        <v>406</v>
      </c>
      <c r="T12" s="80" t="s">
        <v>418</v>
      </c>
      <c r="U12" s="80" t="s">
        <v>453</v>
      </c>
      <c r="V12" s="80" t="s">
        <v>458</v>
      </c>
      <c r="W12" s="80" t="s">
        <v>467</v>
      </c>
      <c r="X12" s="80"/>
      <c r="Y12" s="80"/>
      <c r="Z12" s="80"/>
      <c r="AA12" s="63"/>
      <c r="AC12" s="1" t="str">
        <f>VLOOKUP(Q12,Taula15[],2,0)</f>
        <v>https://www.boe.es/eli/es/rd/2010/01/08/3/con#a21</v>
      </c>
      <c r="AD12" s="1" t="str">
        <f>VLOOKUP(R12,Taula15[],2,0)</f>
        <v>https://www.ccn-cert.cni.es/publico/ens/ens/1078.htm</v>
      </c>
      <c r="AE12" s="1" t="str">
        <f>VLOOKUP(S12,Taula15[],2,0)</f>
        <v>https://www.ccn-cert.cni.es/publico/ens/ens/1093.htm</v>
      </c>
      <c r="AF12" s="1" t="str">
        <f>VLOOKUP(T12,Taula15[],2,0)</f>
        <v>https://www.ccn-cert.cni.es/publico/ens/ens/1105.htm</v>
      </c>
      <c r="AG12" s="1" t="str">
        <f>VLOOKUP(U12,Taula15[],2,0)</f>
        <v>https://www.ccn-cert.cni.es/publico/ens/ens/1140.htm</v>
      </c>
      <c r="AH12" s="1" t="str">
        <f>VLOOKUP(V12,Taula15[],2,0)</f>
        <v>https://www.ccn-cert.cni.es/publico/ens/ens/1146.htm</v>
      </c>
      <c r="AI12" s="1" t="str">
        <f>VLOOKUP(W12,Taula15[],2,0)</f>
        <v>https://www.ccn-cert.cni.es/publico/ens/ens/1157.htm</v>
      </c>
      <c r="AJ12" s="1" t="e">
        <f>VLOOKUP(X12,Taula15[],2,0)</f>
        <v>#N/A</v>
      </c>
      <c r="AK12" s="1" t="e">
        <f>VLOOKUP(Y12,Taula15[],2,0)</f>
        <v>#N/A</v>
      </c>
      <c r="AL12" s="1" t="e">
        <f>VLOOKUP(Z12,Taula15[],2,0)</f>
        <v>#N/A</v>
      </c>
      <c r="AM12" s="1" t="e">
        <f>VLOOKUP(AA12,Taula15[],2,0)</f>
        <v>#N/A</v>
      </c>
    </row>
    <row r="13" spans="1:39" ht="28.95" customHeight="1" x14ac:dyDescent="0.3">
      <c r="A13" s="58" t="s">
        <v>41</v>
      </c>
      <c r="B13" s="57" t="s">
        <v>675</v>
      </c>
      <c r="C13" s="130"/>
      <c r="D13" s="119"/>
      <c r="E13" s="87" t="str">
        <f t="shared" si="2"/>
        <v>Art. 20</v>
      </c>
      <c r="F13" s="87" t="str">
        <f t="shared" si="3"/>
        <v>Art. 26</v>
      </c>
      <c r="G13" s="87" t="str">
        <f t="shared" si="4"/>
        <v>[op.pl.2]</v>
      </c>
      <c r="H13" s="87" t="str">
        <f t="shared" si="5"/>
        <v>[op.exp.4]</v>
      </c>
      <c r="I13" s="87" t="str">
        <f t="shared" si="6"/>
        <v/>
      </c>
      <c r="J13" s="87" t="str">
        <f t="shared" si="7"/>
        <v/>
      </c>
      <c r="K13" s="87" t="str">
        <f t="shared" si="8"/>
        <v/>
      </c>
      <c r="L13" s="87" t="str">
        <f t="shared" si="9"/>
        <v/>
      </c>
      <c r="M13" s="87" t="str">
        <f t="shared" si="10"/>
        <v/>
      </c>
      <c r="N13" s="87" t="str">
        <f t="shared" si="11"/>
        <v/>
      </c>
      <c r="O13" s="87" t="str">
        <f t="shared" si="12"/>
        <v/>
      </c>
      <c r="Q13" s="89" t="s">
        <v>480</v>
      </c>
      <c r="R13" s="79" t="s">
        <v>500</v>
      </c>
      <c r="S13" s="79" t="s">
        <v>295</v>
      </c>
      <c r="T13" s="79" t="s">
        <v>411</v>
      </c>
      <c r="U13" s="79"/>
      <c r="V13" s="79"/>
      <c r="W13" s="79"/>
      <c r="X13" s="79"/>
      <c r="Y13" s="79"/>
      <c r="Z13" s="79"/>
      <c r="AA13" s="64"/>
      <c r="AC13" s="1" t="str">
        <f>VLOOKUP(Q13,Taula15[],2,0)</f>
        <v>https://www.boe.es/eli/es/rd/2010/01/08/3/con#a20</v>
      </c>
      <c r="AD13" s="1" t="str">
        <f>VLOOKUP(R13,Taula15[],2,0)</f>
        <v>https://www.boe.es/eli/es/rd/2010/01/08/3/con#a26</v>
      </c>
      <c r="AE13" s="1" t="str">
        <f>VLOOKUP(S13,Taula15[],2,0)</f>
        <v>https://www.ccn-cert.cni.es/publico/ens/ens/1082.htm</v>
      </c>
      <c r="AF13" s="1" t="str">
        <f>VLOOKUP(T13,Taula15[],2,0)</f>
        <v>https://www.ccn-cert.cni.es/publico/ens/ens/1098.htm</v>
      </c>
      <c r="AG13" s="1" t="e">
        <f>VLOOKUP(U13,Taula15[],2,0)</f>
        <v>#N/A</v>
      </c>
      <c r="AH13" s="1" t="e">
        <f>VLOOKUP(V13,Taula15[],2,0)</f>
        <v>#N/A</v>
      </c>
      <c r="AI13" s="1" t="e">
        <f>VLOOKUP(W13,Taula15[],2,0)</f>
        <v>#N/A</v>
      </c>
      <c r="AJ13" s="1" t="e">
        <f>VLOOKUP(X13,Taula15[],2,0)</f>
        <v>#N/A</v>
      </c>
      <c r="AK13" s="1" t="e">
        <f>VLOOKUP(Y13,Taula15[],2,0)</f>
        <v>#N/A</v>
      </c>
      <c r="AL13" s="1" t="e">
        <f>VLOOKUP(Z13,Taula15[],2,0)</f>
        <v>#N/A</v>
      </c>
      <c r="AM13" s="1" t="e">
        <f>VLOOKUP(AA13,Taula15[],2,0)</f>
        <v>#N/A</v>
      </c>
    </row>
    <row r="14" spans="1:39" ht="56.25" customHeight="1" thickBot="1" x14ac:dyDescent="0.35">
      <c r="A14" s="58" t="s">
        <v>42</v>
      </c>
      <c r="B14" s="57" t="s">
        <v>676</v>
      </c>
      <c r="C14" s="131"/>
      <c r="D14" s="119"/>
      <c r="E14" s="87" t="str">
        <f t="shared" si="2"/>
        <v>Art. 18</v>
      </c>
      <c r="F14" s="87" t="str">
        <f t="shared" si="3"/>
        <v>Art. 21</v>
      </c>
      <c r="G14" s="87" t="str">
        <f t="shared" si="4"/>
        <v>Art. 22</v>
      </c>
      <c r="H14" s="87" t="str">
        <f t="shared" si="5"/>
        <v>Art. 33</v>
      </c>
      <c r="I14" s="87" t="str">
        <f t="shared" si="6"/>
        <v>[op.pl.2]</v>
      </c>
      <c r="J14" s="87" t="str">
        <f t="shared" si="7"/>
        <v>[op.acc.7]</v>
      </c>
      <c r="K14" s="87" t="str">
        <f t="shared" si="8"/>
        <v>[mp.com.3]</v>
      </c>
      <c r="L14" s="87" t="str">
        <f t="shared" si="9"/>
        <v/>
      </c>
      <c r="M14" s="87" t="str">
        <f t="shared" si="10"/>
        <v/>
      </c>
      <c r="N14" s="87" t="str">
        <f t="shared" si="11"/>
        <v/>
      </c>
      <c r="O14" s="87" t="str">
        <f t="shared" si="12"/>
        <v/>
      </c>
      <c r="Q14" s="88" t="s">
        <v>489</v>
      </c>
      <c r="R14" s="80" t="s">
        <v>484</v>
      </c>
      <c r="S14" s="80" t="s">
        <v>492</v>
      </c>
      <c r="T14" s="80" t="s">
        <v>479</v>
      </c>
      <c r="U14" s="80" t="s">
        <v>295</v>
      </c>
      <c r="V14" s="80" t="s">
        <v>406</v>
      </c>
      <c r="W14" s="80" t="s">
        <v>294</v>
      </c>
      <c r="X14" s="80"/>
      <c r="Y14" s="80"/>
      <c r="Z14" s="80"/>
      <c r="AA14" s="63"/>
      <c r="AC14" s="1" t="str">
        <f>VLOOKUP(Q14,Taula15[],2,0)</f>
        <v>https://www.boe.es/eli/es/rd/2010/01/08/3/con#a18</v>
      </c>
      <c r="AD14" s="1" t="str">
        <f>VLOOKUP(R14,Taula15[],2,0)</f>
        <v>https://www.boe.es/eli/es/rd/2010/01/08/3/con#a21</v>
      </c>
      <c r="AE14" s="1" t="str">
        <f>VLOOKUP(S14,Taula15[],2,0)</f>
        <v>https://www.boe.es/eli/es/rd/2010/01/08/3/con#a22</v>
      </c>
      <c r="AF14" s="1" t="str">
        <f>VLOOKUP(T14,Taula15[],2,0)</f>
        <v>https://www.boe.es/eli/es/rd/2010/01/08/3/con#a33</v>
      </c>
      <c r="AG14" s="1" t="str">
        <f>VLOOKUP(U14,Taula15[],2,0)</f>
        <v>https://www.ccn-cert.cni.es/publico/ens/ens/1082.htm</v>
      </c>
      <c r="AH14" s="1" t="str">
        <f>VLOOKUP(V14,Taula15[],2,0)</f>
        <v>https://www.ccn-cert.cni.es/publico/ens/ens/1093.htm</v>
      </c>
      <c r="AI14" s="1" t="str">
        <f>VLOOKUP(W14,Taula15[],2,0)</f>
        <v>https://www.ccn-cert.cni.es/publico/ens/ens/1141.htm</v>
      </c>
      <c r="AJ14" s="1" t="e">
        <f>VLOOKUP(X14,Taula15[],2,0)</f>
        <v>#N/A</v>
      </c>
      <c r="AK14" s="1" t="e">
        <f>VLOOKUP(Y14,Taula15[],2,0)</f>
        <v>#N/A</v>
      </c>
      <c r="AL14" s="1" t="e">
        <f>VLOOKUP(Z14,Taula15[],2,0)</f>
        <v>#N/A</v>
      </c>
      <c r="AM14" s="1" t="e">
        <f>VLOOKUP(AA14,Taula15[],2,0)</f>
        <v>#N/A</v>
      </c>
    </row>
    <row r="15" spans="1:39" ht="41.4" customHeight="1" thickBot="1" x14ac:dyDescent="0.35">
      <c r="A15" s="22" t="s">
        <v>720</v>
      </c>
      <c r="B15" s="25" t="str">
        <f>IF(OR(COUNTBLANK(C2:C12),COUNTIF(C2:C12,"Pendent")&gt;=1),"Falten objectius per indicar",IF((COUNTIF(C2:C12,"No")&gt;=5),"Alt",IF((COUNTIF(C2:C12,"No")&gt;=1),"Mitjà",IF((COUNTIF(C2:C12,"No")=0),"Baix"))))</f>
        <v>Falten objectius per indicar</v>
      </c>
      <c r="C15" s="26"/>
      <c r="D15" s="35"/>
      <c r="E15" s="32"/>
    </row>
  </sheetData>
  <sheetProtection sheet="1" objects="1" scenarios="1"/>
  <conditionalFormatting sqref="B15">
    <cfRule type="containsText" priority="9" operator="containsText" text=" ">
      <formula>NOT(ISERROR(SEARCH(" ",B15)))</formula>
    </cfRule>
    <cfRule type="containsText" dxfId="300" priority="10" operator="containsText" text="Baix">
      <formula>NOT(ISERROR(SEARCH("Baix",B15)))</formula>
    </cfRule>
    <cfRule type="containsText" dxfId="299" priority="11" operator="containsText" text="Mitjà">
      <formula>NOT(ISERROR(SEARCH("Mitjà",B15)))</formula>
    </cfRule>
    <cfRule type="containsText" dxfId="298" priority="12" operator="containsText" text="Alt">
      <formula>NOT(ISERROR(SEARCH("Alt",B15)))</formula>
    </cfRule>
  </conditionalFormatting>
  <conditionalFormatting sqref="C2:C14">
    <cfRule type="containsText" dxfId="297" priority="8" operator="containsText" text="Sí">
      <formula>NOT(ISERROR(SEARCH("Sí",C2)))</formula>
    </cfRule>
  </conditionalFormatting>
  <conditionalFormatting sqref="C2:C14">
    <cfRule type="containsText" dxfId="296" priority="6" operator="containsText" text="Pendent">
      <formula>NOT(ISERROR(SEARCH("Pendent",C2)))</formula>
    </cfRule>
    <cfRule type="cellIs" dxfId="295" priority="7" operator="equal">
      <formula>"No"</formula>
    </cfRule>
  </conditionalFormatting>
  <conditionalFormatting sqref="F2:O2 E2:E14 F4:O14">
    <cfRule type="expression" dxfId="294" priority="2">
      <formula>OR($C2="Sí",$C2="No aplica",$C2="")</formula>
    </cfRule>
  </conditionalFormatting>
  <conditionalFormatting sqref="Q2:Q14">
    <cfRule type="expression" dxfId="293" priority="1">
      <formula>OR($C2="Sí",$C2="No aplica")</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Dades!$A$2:$A$5</xm:f>
          </x14:formula1>
          <xm:sqref>C2:C14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5"/>
  <dimension ref="A1:AA14"/>
  <sheetViews>
    <sheetView workbookViewId="0">
      <selection activeCell="C2" sqref="C2"/>
    </sheetView>
  </sheetViews>
  <sheetFormatPr defaultColWidth="11.44140625" defaultRowHeight="14.4" x14ac:dyDescent="0.3"/>
  <cols>
    <col min="1" max="1" width="17" style="2" bestFit="1" customWidth="1"/>
    <col min="2" max="2" width="81.44140625" style="2" customWidth="1"/>
    <col min="3" max="3" width="14" style="1" bestFit="1" customWidth="1"/>
    <col min="4" max="4" width="33" style="1" customWidth="1"/>
    <col min="5" max="5" width="14.44140625" style="1" customWidth="1"/>
    <col min="6" max="11" width="13.6640625" style="1" bestFit="1" customWidth="1"/>
    <col min="12" max="12" width="11.44140625" style="1"/>
    <col min="13" max="27" width="0" style="1" hidden="1" customWidth="1"/>
    <col min="28" max="16384" width="11.44140625" style="1"/>
  </cols>
  <sheetData>
    <row r="1" spans="1:27" ht="31.8" thickBot="1" x14ac:dyDescent="0.35">
      <c r="A1" s="138" t="s">
        <v>44</v>
      </c>
      <c r="B1" s="123" t="s">
        <v>10</v>
      </c>
      <c r="C1" s="117" t="s">
        <v>208</v>
      </c>
      <c r="D1" s="16" t="s">
        <v>213</v>
      </c>
      <c r="E1" s="16" t="s">
        <v>537</v>
      </c>
      <c r="F1" s="16" t="s">
        <v>538</v>
      </c>
      <c r="G1" s="16" t="s">
        <v>539</v>
      </c>
      <c r="H1" s="16" t="s">
        <v>540</v>
      </c>
      <c r="I1" s="16" t="s">
        <v>541</v>
      </c>
      <c r="J1" s="16" t="s">
        <v>543</v>
      </c>
      <c r="K1" s="16" t="s">
        <v>544</v>
      </c>
    </row>
    <row r="2" spans="1:27" ht="62.4" customHeight="1" x14ac:dyDescent="0.3">
      <c r="A2" s="2" t="s">
        <v>45</v>
      </c>
      <c r="B2" s="7" t="s">
        <v>677</v>
      </c>
      <c r="C2" s="130"/>
      <c r="D2" s="126"/>
      <c r="E2" s="87" t="str">
        <f>IFERROR(HYPERLINK(U2,M2),"")</f>
        <v>[op.pl.2]</v>
      </c>
      <c r="F2" s="87" t="str">
        <f t="shared" ref="F2:K2" si="0">IFERROR(HYPERLINK(V2,N2),"")</f>
        <v>[op.exp.2]</v>
      </c>
      <c r="G2" s="87" t="str">
        <f t="shared" si="0"/>
        <v>[op.exp.3]</v>
      </c>
      <c r="H2" s="87" t="str">
        <f t="shared" si="0"/>
        <v>[op.exp.6]</v>
      </c>
      <c r="I2" s="87" t="str">
        <f t="shared" si="0"/>
        <v>[mp.sw.1]</v>
      </c>
      <c r="J2" s="87" t="str">
        <f t="shared" si="0"/>
        <v>[mp.sw.2]</v>
      </c>
      <c r="K2" s="87" t="str">
        <f t="shared" si="0"/>
        <v>[mp.info.1]</v>
      </c>
      <c r="M2" s="88" t="s">
        <v>295</v>
      </c>
      <c r="N2" s="80" t="s">
        <v>409</v>
      </c>
      <c r="O2" s="80" t="s">
        <v>410</v>
      </c>
      <c r="P2" s="80" t="s">
        <v>413</v>
      </c>
      <c r="Q2" s="80" t="s">
        <v>293</v>
      </c>
      <c r="R2" s="80" t="s">
        <v>298</v>
      </c>
      <c r="S2" s="63" t="s">
        <v>464</v>
      </c>
      <c r="U2" s="1" t="str">
        <f>VLOOKUP(M2,Taula15[],2,0)</f>
        <v>https://www.ccn-cert.cni.es/publico/ens/ens/1082.htm</v>
      </c>
      <c r="V2" s="1" t="str">
        <f>VLOOKUP(N2,Taula15[],2,0)</f>
        <v>https://www.ccn-cert.cni.es/publico/ens/ens/1096.htm</v>
      </c>
      <c r="W2" s="1" t="str">
        <f>VLOOKUP(O2,Taula15[],2,0)</f>
        <v>https://www.ccn-cert.cni.es/publico/ens/ens/1097.htm</v>
      </c>
      <c r="X2" s="1" t="str">
        <f>VLOOKUP(P2,Taula15[],2,0)</f>
        <v>https://www.ccn-cert.cni.es/publico/ens/ens/1100.htm</v>
      </c>
      <c r="Y2" s="1" t="str">
        <f>VLOOKUP(Q2,Taula15[],2,0)</f>
        <v>https://www.ccn-cert.cni.es/publico/ens/ens/1151.htm</v>
      </c>
      <c r="Z2" s="1" t="str">
        <f>VLOOKUP(R2,Taula15[],2,0)</f>
        <v>https://www.ccn-cert.cni.es/publico/ens/ens/1152.htm</v>
      </c>
      <c r="AA2" s="1" t="str">
        <f>VLOOKUP(S2,Taula15[],2,0)</f>
        <v>https://www.ccn-cert.cni.es/publico/ens/ens/1154.htm</v>
      </c>
    </row>
    <row r="3" spans="1:27" ht="31.5" customHeight="1" x14ac:dyDescent="0.3">
      <c r="A3" s="2" t="s">
        <v>46</v>
      </c>
      <c r="B3" s="7" t="s">
        <v>678</v>
      </c>
      <c r="C3" s="130"/>
      <c r="D3" s="127"/>
      <c r="E3" s="87" t="str">
        <f t="shared" ref="E3:E8" si="1">IFERROR(HYPERLINK(U3,M3),"")</f>
        <v>[mp.sw.1]</v>
      </c>
      <c r="F3" s="87" t="str">
        <f t="shared" ref="F3:F8" si="2">IFERROR(HYPERLINK(V3,N3),"")</f>
        <v>[mp.sw.2]</v>
      </c>
      <c r="G3" s="87" t="str">
        <f t="shared" ref="G3:G8" si="3">IFERROR(HYPERLINK(W3,O3),"")</f>
        <v/>
      </c>
      <c r="H3" s="87" t="str">
        <f t="shared" ref="H3:H8" si="4">IFERROR(HYPERLINK(X3,P3),"")</f>
        <v/>
      </c>
      <c r="I3" s="87" t="str">
        <f t="shared" ref="I3:I8" si="5">IFERROR(HYPERLINK(Y3,Q3),"")</f>
        <v/>
      </c>
      <c r="J3" s="87" t="str">
        <f t="shared" ref="J3:J8" si="6">IFERROR(HYPERLINK(Z3,R3),"")</f>
        <v/>
      </c>
      <c r="K3" s="87" t="str">
        <f t="shared" ref="K3:K8" si="7">IFERROR(HYPERLINK(AA3,S3),"")</f>
        <v/>
      </c>
      <c r="M3" s="89" t="s">
        <v>293</v>
      </c>
      <c r="N3" s="79" t="s">
        <v>298</v>
      </c>
      <c r="O3" s="79"/>
      <c r="P3" s="79"/>
      <c r="Q3" s="79"/>
      <c r="R3" s="79"/>
      <c r="S3" s="64"/>
      <c r="U3" s="1" t="str">
        <f>VLOOKUP(M3,Taula15[],2,0)</f>
        <v>https://www.ccn-cert.cni.es/publico/ens/ens/1151.htm</v>
      </c>
      <c r="V3" s="1" t="str">
        <f>VLOOKUP(N3,Taula15[],2,0)</f>
        <v>https://www.ccn-cert.cni.es/publico/ens/ens/1152.htm</v>
      </c>
      <c r="W3" s="1" t="e">
        <f>VLOOKUP(O3,Taula15[],2,0)</f>
        <v>#N/A</v>
      </c>
      <c r="X3" s="1" t="e">
        <f>VLOOKUP(P3,Taula15[],2,0)</f>
        <v>#N/A</v>
      </c>
      <c r="Y3" s="1" t="e">
        <f>VLOOKUP(Q3,Taula15[],2,0)</f>
        <v>#N/A</v>
      </c>
      <c r="Z3" s="1" t="e">
        <f>VLOOKUP(R3,Taula15[],2,0)</f>
        <v>#N/A</v>
      </c>
      <c r="AA3" s="1" t="e">
        <f>VLOOKUP(S3,Taula15[],2,0)</f>
        <v>#N/A</v>
      </c>
    </row>
    <row r="4" spans="1:27" ht="28.95" customHeight="1" x14ac:dyDescent="0.3">
      <c r="A4" s="2" t="s">
        <v>47</v>
      </c>
      <c r="B4" s="7" t="s">
        <v>48</v>
      </c>
      <c r="C4" s="130"/>
      <c r="D4" s="127"/>
      <c r="E4" s="87" t="str">
        <f t="shared" si="1"/>
        <v>[mp.sw.1]</v>
      </c>
      <c r="F4" s="87" t="str">
        <f t="shared" si="2"/>
        <v>[mp.sw.2]</v>
      </c>
      <c r="G4" s="87" t="str">
        <f t="shared" si="3"/>
        <v>[mp.info.1]</v>
      </c>
      <c r="H4" s="87" t="str">
        <f t="shared" si="4"/>
        <v/>
      </c>
      <c r="I4" s="87" t="str">
        <f t="shared" si="5"/>
        <v/>
      </c>
      <c r="J4" s="87" t="str">
        <f t="shared" si="6"/>
        <v/>
      </c>
      <c r="K4" s="87" t="str">
        <f t="shared" si="7"/>
        <v/>
      </c>
      <c r="M4" s="88" t="s">
        <v>293</v>
      </c>
      <c r="N4" s="80" t="s">
        <v>298</v>
      </c>
      <c r="O4" s="80" t="s">
        <v>464</v>
      </c>
      <c r="P4" s="80"/>
      <c r="Q4" s="80"/>
      <c r="R4" s="80"/>
      <c r="S4" s="63"/>
      <c r="U4" s="1" t="str">
        <f>VLOOKUP(M4,Taula15[],2,0)</f>
        <v>https://www.ccn-cert.cni.es/publico/ens/ens/1151.htm</v>
      </c>
      <c r="V4" s="1" t="str">
        <f>VLOOKUP(N4,Taula15[],2,0)</f>
        <v>https://www.ccn-cert.cni.es/publico/ens/ens/1152.htm</v>
      </c>
      <c r="W4" s="1" t="str">
        <f>VLOOKUP(O4,Taula15[],2,0)</f>
        <v>https://www.ccn-cert.cni.es/publico/ens/ens/1154.htm</v>
      </c>
      <c r="X4" s="1" t="e">
        <f>VLOOKUP(P4,Taula15[],2,0)</f>
        <v>#N/A</v>
      </c>
      <c r="Y4" s="1" t="e">
        <f>VLOOKUP(Q4,Taula15[],2,0)</f>
        <v>#N/A</v>
      </c>
      <c r="Z4" s="1" t="e">
        <f>VLOOKUP(R4,Taula15[],2,0)</f>
        <v>#N/A</v>
      </c>
      <c r="AA4" s="1" t="e">
        <f>VLOOKUP(S4,Taula15[],2,0)</f>
        <v>#N/A</v>
      </c>
    </row>
    <row r="5" spans="1:27" ht="39" customHeight="1" x14ac:dyDescent="0.3">
      <c r="A5" s="2" t="s">
        <v>49</v>
      </c>
      <c r="B5" s="7" t="s">
        <v>50</v>
      </c>
      <c r="C5" s="130"/>
      <c r="D5" s="127"/>
      <c r="E5" s="87" t="str">
        <f t="shared" si="1"/>
        <v>[mp.sw.1]</v>
      </c>
      <c r="F5" s="87" t="str">
        <f t="shared" si="2"/>
        <v>[mp.sw.2]</v>
      </c>
      <c r="G5" s="87" t="str">
        <f t="shared" si="3"/>
        <v/>
      </c>
      <c r="H5" s="87" t="str">
        <f t="shared" si="4"/>
        <v/>
      </c>
      <c r="I5" s="87" t="str">
        <f t="shared" si="5"/>
        <v/>
      </c>
      <c r="J5" s="87" t="str">
        <f t="shared" si="6"/>
        <v/>
      </c>
      <c r="K5" s="87" t="str">
        <f t="shared" si="7"/>
        <v/>
      </c>
      <c r="M5" s="89" t="s">
        <v>293</v>
      </c>
      <c r="N5" s="79" t="s">
        <v>298</v>
      </c>
      <c r="O5" s="79"/>
      <c r="P5" s="79"/>
      <c r="Q5" s="79"/>
      <c r="R5" s="79"/>
      <c r="S5" s="64"/>
      <c r="U5" s="1" t="str">
        <f>VLOOKUP(M5,Taula15[],2,0)</f>
        <v>https://www.ccn-cert.cni.es/publico/ens/ens/1151.htm</v>
      </c>
      <c r="V5" s="1" t="str">
        <f>VLOOKUP(N5,Taula15[],2,0)</f>
        <v>https://www.ccn-cert.cni.es/publico/ens/ens/1152.htm</v>
      </c>
      <c r="W5" s="1" t="e">
        <f>VLOOKUP(O5,Taula15[],2,0)</f>
        <v>#N/A</v>
      </c>
      <c r="X5" s="1" t="e">
        <f>VLOOKUP(P5,Taula15[],2,0)</f>
        <v>#N/A</v>
      </c>
      <c r="Y5" s="1" t="e">
        <f>VLOOKUP(Q5,Taula15[],2,0)</f>
        <v>#N/A</v>
      </c>
      <c r="Z5" s="1" t="e">
        <f>VLOOKUP(R5,Taula15[],2,0)</f>
        <v>#N/A</v>
      </c>
      <c r="AA5" s="1" t="e">
        <f>VLOOKUP(S5,Taula15[],2,0)</f>
        <v>#N/A</v>
      </c>
    </row>
    <row r="6" spans="1:27" ht="60.75" customHeight="1" x14ac:dyDescent="0.3">
      <c r="A6" s="2" t="s">
        <v>51</v>
      </c>
      <c r="B6" s="7" t="s">
        <v>679</v>
      </c>
      <c r="C6" s="130"/>
      <c r="D6" s="127"/>
      <c r="E6" s="87" t="str">
        <f t="shared" si="1"/>
        <v>[mp.sw.1]</v>
      </c>
      <c r="F6" s="87" t="str">
        <f t="shared" si="2"/>
        <v>[mp.sw.2]</v>
      </c>
      <c r="G6" s="87" t="str">
        <f t="shared" si="3"/>
        <v/>
      </c>
      <c r="H6" s="87" t="str">
        <f t="shared" si="4"/>
        <v/>
      </c>
      <c r="I6" s="87" t="str">
        <f t="shared" si="5"/>
        <v/>
      </c>
      <c r="J6" s="87" t="str">
        <f t="shared" si="6"/>
        <v/>
      </c>
      <c r="K6" s="87" t="str">
        <f t="shared" si="7"/>
        <v/>
      </c>
      <c r="M6" s="88" t="s">
        <v>293</v>
      </c>
      <c r="N6" s="80" t="s">
        <v>298</v>
      </c>
      <c r="O6" s="80"/>
      <c r="P6" s="80"/>
      <c r="Q6" s="80"/>
      <c r="R6" s="80"/>
      <c r="S6" s="63"/>
      <c r="U6" s="1" t="str">
        <f>VLOOKUP(M6,Taula15[],2,0)</f>
        <v>https://www.ccn-cert.cni.es/publico/ens/ens/1151.htm</v>
      </c>
      <c r="V6" s="1" t="str">
        <f>VLOOKUP(N6,Taula15[],2,0)</f>
        <v>https://www.ccn-cert.cni.es/publico/ens/ens/1152.htm</v>
      </c>
      <c r="W6" s="1" t="e">
        <f>VLOOKUP(O6,Taula15[],2,0)</f>
        <v>#N/A</v>
      </c>
      <c r="X6" s="1" t="e">
        <f>VLOOKUP(P6,Taula15[],2,0)</f>
        <v>#N/A</v>
      </c>
      <c r="Y6" s="1" t="e">
        <f>VLOOKUP(Q6,Taula15[],2,0)</f>
        <v>#N/A</v>
      </c>
      <c r="Z6" s="1" t="e">
        <f>VLOOKUP(R6,Taula15[],2,0)</f>
        <v>#N/A</v>
      </c>
      <c r="AA6" s="1" t="e">
        <f>VLOOKUP(S6,Taula15[],2,0)</f>
        <v>#N/A</v>
      </c>
    </row>
    <row r="7" spans="1:27" ht="28.8" x14ac:dyDescent="0.3">
      <c r="A7" s="2" t="s">
        <v>52</v>
      </c>
      <c r="B7" s="7" t="s">
        <v>54</v>
      </c>
      <c r="C7" s="130"/>
      <c r="D7" s="127"/>
      <c r="E7" s="87" t="str">
        <f t="shared" si="1"/>
        <v>[mp.sw.2]</v>
      </c>
      <c r="F7" s="87" t="str">
        <f t="shared" si="2"/>
        <v/>
      </c>
      <c r="G7" s="87" t="str">
        <f t="shared" si="3"/>
        <v/>
      </c>
      <c r="H7" s="87" t="str">
        <f t="shared" si="4"/>
        <v/>
      </c>
      <c r="I7" s="87" t="str">
        <f t="shared" si="5"/>
        <v/>
      </c>
      <c r="J7" s="87" t="str">
        <f t="shared" si="6"/>
        <v/>
      </c>
      <c r="K7" s="87" t="str">
        <f t="shared" si="7"/>
        <v/>
      </c>
      <c r="M7" s="89" t="s">
        <v>298</v>
      </c>
      <c r="N7" s="79"/>
      <c r="O7" s="79"/>
      <c r="P7" s="79"/>
      <c r="Q7" s="79"/>
      <c r="R7" s="79"/>
      <c r="S7" s="64"/>
      <c r="U7" s="1" t="str">
        <f>VLOOKUP(M7,Taula15[],2,0)</f>
        <v>https://www.ccn-cert.cni.es/publico/ens/ens/1152.htm</v>
      </c>
      <c r="V7" s="1" t="e">
        <f>VLOOKUP(N7,Taula15[],2,0)</f>
        <v>#N/A</v>
      </c>
      <c r="W7" s="1" t="e">
        <f>VLOOKUP(O7,Taula15[],2,0)</f>
        <v>#N/A</v>
      </c>
      <c r="X7" s="1" t="e">
        <f>VLOOKUP(P7,Taula15[],2,0)</f>
        <v>#N/A</v>
      </c>
      <c r="Y7" s="1" t="e">
        <f>VLOOKUP(Q7,Taula15[],2,0)</f>
        <v>#N/A</v>
      </c>
      <c r="Z7" s="1" t="e">
        <f>VLOOKUP(R7,Taula15[],2,0)</f>
        <v>#N/A</v>
      </c>
      <c r="AA7" s="1" t="e">
        <f>VLOOKUP(S7,Taula15[],2,0)</f>
        <v>#N/A</v>
      </c>
    </row>
    <row r="8" spans="1:27" ht="31.2" customHeight="1" x14ac:dyDescent="0.3">
      <c r="A8" s="2" t="s">
        <v>53</v>
      </c>
      <c r="B8" s="7" t="s">
        <v>56</v>
      </c>
      <c r="C8" s="130"/>
      <c r="D8" s="127"/>
      <c r="E8" s="87" t="str">
        <f t="shared" si="1"/>
        <v>[mp.sw.2]</v>
      </c>
      <c r="F8" s="87" t="str">
        <f t="shared" si="2"/>
        <v/>
      </c>
      <c r="G8" s="87" t="str">
        <f t="shared" si="3"/>
        <v/>
      </c>
      <c r="H8" s="87" t="str">
        <f t="shared" si="4"/>
        <v/>
      </c>
      <c r="I8" s="87" t="str">
        <f t="shared" si="5"/>
        <v/>
      </c>
      <c r="J8" s="87" t="str">
        <f t="shared" si="6"/>
        <v/>
      </c>
      <c r="K8" s="87" t="str">
        <f t="shared" si="7"/>
        <v/>
      </c>
      <c r="M8" s="88" t="s">
        <v>298</v>
      </c>
      <c r="N8" s="80"/>
      <c r="O8" s="80"/>
      <c r="P8" s="80"/>
      <c r="Q8" s="80"/>
      <c r="R8" s="80"/>
      <c r="S8" s="63"/>
      <c r="U8" s="1" t="str">
        <f>VLOOKUP(M8,Taula15[],2,0)</f>
        <v>https://www.ccn-cert.cni.es/publico/ens/ens/1152.htm</v>
      </c>
      <c r="V8" s="1" t="e">
        <f>VLOOKUP(N8,Taula15[],2,0)</f>
        <v>#N/A</v>
      </c>
      <c r="W8" s="1" t="e">
        <f>VLOOKUP(O8,Taula15[],2,0)</f>
        <v>#N/A</v>
      </c>
      <c r="X8" s="1" t="e">
        <f>VLOOKUP(P8,Taula15[],2,0)</f>
        <v>#N/A</v>
      </c>
      <c r="Y8" s="1" t="e">
        <f>VLOOKUP(Q8,Taula15[],2,0)</f>
        <v>#N/A</v>
      </c>
      <c r="Z8" s="1" t="e">
        <f>VLOOKUP(R8,Taula15[],2,0)</f>
        <v>#N/A</v>
      </c>
      <c r="AA8" s="1" t="e">
        <f>VLOOKUP(S8,Taula15[],2,0)</f>
        <v>#N/A</v>
      </c>
    </row>
    <row r="9" spans="1:27" ht="57.6" x14ac:dyDescent="0.3">
      <c r="A9" s="2" t="s">
        <v>55</v>
      </c>
      <c r="B9" s="5" t="s">
        <v>231</v>
      </c>
      <c r="C9" s="130"/>
      <c r="D9" s="127"/>
      <c r="E9" s="87" t="s">
        <v>278</v>
      </c>
      <c r="U9" s="1" t="e">
        <f>VLOOKUP(M9,Taula15[],2,0)</f>
        <v>#N/A</v>
      </c>
      <c r="V9" s="1" t="e">
        <f>VLOOKUP(N9,Taula15[],2,0)</f>
        <v>#N/A</v>
      </c>
      <c r="W9" s="1" t="e">
        <f>VLOOKUP(O9,Taula15[],2,0)</f>
        <v>#N/A</v>
      </c>
      <c r="X9" s="1" t="e">
        <f>VLOOKUP(P9,Taula15[],2,0)</f>
        <v>#N/A</v>
      </c>
      <c r="Y9" s="1" t="e">
        <f>VLOOKUP(Q9,Taula15[],2,0)</f>
        <v>#N/A</v>
      </c>
      <c r="Z9" s="1" t="e">
        <f>VLOOKUP(R9,Taula15[],2,0)</f>
        <v>#N/A</v>
      </c>
      <c r="AA9" s="1" t="e">
        <f>VLOOKUP(S9,Taula15[],2,0)</f>
        <v>#N/A</v>
      </c>
    </row>
    <row r="10" spans="1:27" ht="42.6" customHeight="1" x14ac:dyDescent="0.3">
      <c r="A10" s="2" t="s">
        <v>57</v>
      </c>
      <c r="B10" s="5" t="s">
        <v>268</v>
      </c>
      <c r="C10" s="130"/>
      <c r="D10" s="127"/>
      <c r="E10" s="87" t="s">
        <v>278</v>
      </c>
      <c r="U10" s="1" t="e">
        <f>VLOOKUP(M10,Taula15[],2,0)</f>
        <v>#N/A</v>
      </c>
      <c r="V10" s="1" t="e">
        <f>VLOOKUP(N10,Taula15[],2,0)</f>
        <v>#N/A</v>
      </c>
      <c r="W10" s="1" t="e">
        <f>VLOOKUP(O10,Taula15[],2,0)</f>
        <v>#N/A</v>
      </c>
      <c r="X10" s="1" t="e">
        <f>VLOOKUP(P10,Taula15[],2,0)</f>
        <v>#N/A</v>
      </c>
      <c r="Y10" s="1" t="e">
        <f>VLOOKUP(Q10,Taula15[],2,0)</f>
        <v>#N/A</v>
      </c>
      <c r="Z10" s="1" t="e">
        <f>VLOOKUP(R10,Taula15[],2,0)</f>
        <v>#N/A</v>
      </c>
      <c r="AA10" s="1" t="e">
        <f>VLOOKUP(S10,Taula15[],2,0)</f>
        <v>#N/A</v>
      </c>
    </row>
    <row r="11" spans="1:27" ht="57.6" x14ac:dyDescent="0.3">
      <c r="A11" s="2" t="s">
        <v>59</v>
      </c>
      <c r="B11" s="5" t="s">
        <v>680</v>
      </c>
      <c r="C11" s="130"/>
      <c r="D11" s="127"/>
      <c r="E11" s="87" t="s">
        <v>278</v>
      </c>
      <c r="U11" s="1" t="e">
        <f>VLOOKUP(M11,Taula15[],2,0)</f>
        <v>#N/A</v>
      </c>
      <c r="V11" s="1" t="e">
        <f>VLOOKUP(N11,Taula15[],2,0)</f>
        <v>#N/A</v>
      </c>
      <c r="W11" s="1" t="e">
        <f>VLOOKUP(O11,Taula15[],2,0)</f>
        <v>#N/A</v>
      </c>
      <c r="X11" s="1" t="e">
        <f>VLOOKUP(P11,Taula15[],2,0)</f>
        <v>#N/A</v>
      </c>
      <c r="Y11" s="1" t="e">
        <f>VLOOKUP(Q11,Taula15[],2,0)</f>
        <v>#N/A</v>
      </c>
      <c r="Z11" s="1" t="e">
        <f>VLOOKUP(R11,Taula15[],2,0)</f>
        <v>#N/A</v>
      </c>
      <c r="AA11" s="1" t="e">
        <f>VLOOKUP(S11,Taula15[],2,0)</f>
        <v>#N/A</v>
      </c>
    </row>
    <row r="12" spans="1:27" ht="36" customHeight="1" x14ac:dyDescent="0.3">
      <c r="A12" s="58" t="s">
        <v>60</v>
      </c>
      <c r="B12" s="56" t="s">
        <v>681</v>
      </c>
      <c r="C12" s="130"/>
      <c r="D12" s="127"/>
      <c r="E12" s="87" t="str">
        <f t="shared" ref="E12" si="8">IFERROR(HYPERLINK(U12,M12),"")</f>
        <v>[mp.sw.1]</v>
      </c>
      <c r="F12" s="87" t="str">
        <f t="shared" ref="F12" si="9">IFERROR(HYPERLINK(V12,N12),"")</f>
        <v>[mp.sw.2]</v>
      </c>
      <c r="G12" s="87" t="str">
        <f t="shared" ref="G12" si="10">IFERROR(HYPERLINK(W12,O12),"")</f>
        <v>[mp.info.1]</v>
      </c>
      <c r="H12" s="87" t="str">
        <f t="shared" ref="H12" si="11">IFERROR(HYPERLINK(X12,P12),"")</f>
        <v/>
      </c>
      <c r="I12" s="87" t="str">
        <f t="shared" ref="I12" si="12">IFERROR(HYPERLINK(Y12,Q12),"")</f>
        <v/>
      </c>
      <c r="J12" s="87" t="str">
        <f t="shared" ref="J12" si="13">IFERROR(HYPERLINK(Z12,R12),"")</f>
        <v/>
      </c>
      <c r="K12" s="87" t="str">
        <f t="shared" ref="K12" si="14">IFERROR(HYPERLINK(AA12,S12),"")</f>
        <v/>
      </c>
      <c r="M12" s="88" t="s">
        <v>293</v>
      </c>
      <c r="N12" s="80" t="s">
        <v>298</v>
      </c>
      <c r="O12" s="80" t="s">
        <v>464</v>
      </c>
      <c r="P12" s="80"/>
      <c r="Q12" s="80"/>
      <c r="R12" s="80"/>
      <c r="S12" s="63"/>
      <c r="U12" s="1" t="str">
        <f>VLOOKUP(M12,Taula15[],2,0)</f>
        <v>https://www.ccn-cert.cni.es/publico/ens/ens/1151.htm</v>
      </c>
      <c r="V12" s="1" t="str">
        <f>VLOOKUP(N12,Taula15[],2,0)</f>
        <v>https://www.ccn-cert.cni.es/publico/ens/ens/1152.htm</v>
      </c>
      <c r="W12" s="1" t="str">
        <f>VLOOKUP(O12,Taula15[],2,0)</f>
        <v>https://www.ccn-cert.cni.es/publico/ens/ens/1154.htm</v>
      </c>
      <c r="X12" s="1" t="e">
        <f>VLOOKUP(P12,Taula15[],2,0)</f>
        <v>#N/A</v>
      </c>
      <c r="Y12" s="1" t="e">
        <f>VLOOKUP(Q12,Taula15[],2,0)</f>
        <v>#N/A</v>
      </c>
      <c r="Z12" s="1" t="e">
        <f>VLOOKUP(R12,Taula15[],2,0)</f>
        <v>#N/A</v>
      </c>
      <c r="AA12" s="1" t="e">
        <f>VLOOKUP(S12,Taula15[],2,0)</f>
        <v>#N/A</v>
      </c>
    </row>
    <row r="13" spans="1:27" ht="48" customHeight="1" thickBot="1" x14ac:dyDescent="0.35">
      <c r="A13" s="58" t="s">
        <v>61</v>
      </c>
      <c r="B13" s="56" t="s">
        <v>58</v>
      </c>
      <c r="C13" s="131"/>
      <c r="D13" s="127"/>
      <c r="E13" s="87" t="str">
        <f t="shared" ref="E13" si="15">IFERROR(HYPERLINK(U13,M13),"")</f>
        <v>[mp.sw.1]</v>
      </c>
      <c r="F13" s="87" t="str">
        <f t="shared" ref="F13" si="16">IFERROR(HYPERLINK(V13,N13),"")</f>
        <v>[mp.sw.2]</v>
      </c>
      <c r="G13" s="87" t="str">
        <f t="shared" ref="G13" si="17">IFERROR(HYPERLINK(W13,O13),"")</f>
        <v/>
      </c>
      <c r="H13" s="87" t="str">
        <f t="shared" ref="H13" si="18">IFERROR(HYPERLINK(X13,P13),"")</f>
        <v/>
      </c>
      <c r="I13" s="87" t="str">
        <f t="shared" ref="I13" si="19">IFERROR(HYPERLINK(Y13,Q13),"")</f>
        <v/>
      </c>
      <c r="J13" s="87" t="str">
        <f t="shared" ref="J13" si="20">IFERROR(HYPERLINK(Z13,R13),"")</f>
        <v/>
      </c>
      <c r="K13" s="87" t="str">
        <f t="shared" ref="K13" si="21">IFERROR(HYPERLINK(AA13,S13),"")</f>
        <v/>
      </c>
      <c r="M13" s="89" t="s">
        <v>293</v>
      </c>
      <c r="N13" s="79" t="s">
        <v>298</v>
      </c>
      <c r="O13" s="79"/>
      <c r="P13" s="79"/>
      <c r="Q13" s="79"/>
      <c r="R13" s="79"/>
      <c r="S13" s="64"/>
      <c r="U13" s="1" t="str">
        <f>VLOOKUP(M13,Taula15[],2,0)</f>
        <v>https://www.ccn-cert.cni.es/publico/ens/ens/1151.htm</v>
      </c>
      <c r="V13" s="1" t="str">
        <f>VLOOKUP(N13,Taula15[],2,0)</f>
        <v>https://www.ccn-cert.cni.es/publico/ens/ens/1152.htm</v>
      </c>
      <c r="W13" s="1" t="e">
        <f>VLOOKUP(O13,Taula15[],2,0)</f>
        <v>#N/A</v>
      </c>
      <c r="X13" s="1" t="e">
        <f>VLOOKUP(P13,Taula15[],2,0)</f>
        <v>#N/A</v>
      </c>
      <c r="Y13" s="1" t="e">
        <f>VLOOKUP(Q13,Taula15[],2,0)</f>
        <v>#N/A</v>
      </c>
      <c r="Z13" s="1" t="e">
        <f>VLOOKUP(R13,Taula15[],2,0)</f>
        <v>#N/A</v>
      </c>
      <c r="AA13" s="1" t="e">
        <f>VLOOKUP(S13,Taula15[],2,0)</f>
        <v>#N/A</v>
      </c>
    </row>
    <row r="14" spans="1:27" ht="51" customHeight="1" thickBot="1" x14ac:dyDescent="0.35">
      <c r="A14" s="22" t="s">
        <v>720</v>
      </c>
      <c r="B14" s="25" t="str">
        <f>IF(OR(COUNTBLANK(C2:C11),COUNTIF(C2:C11,"Pendent")&gt;=1),"Falten objectius per indicar",IF((COUNTIF(C2:C11,"No")&gt;=5),"Alt",IF((COUNTIF(C2:C11,"No")&gt;=1),"Mitjà",IF((COUNTIF(C2:C11,"No")=0),"Baix"))))</f>
        <v>Falten objectius per indicar</v>
      </c>
      <c r="C14" s="6"/>
      <c r="D14" s="35"/>
      <c r="E14" s="36"/>
    </row>
  </sheetData>
  <sheetProtection sheet="1" objects="1" scenarios="1"/>
  <conditionalFormatting sqref="B14">
    <cfRule type="containsText" priority="11" operator="containsText" text=" ">
      <formula>NOT(ISERROR(SEARCH(" ",B14)))</formula>
    </cfRule>
    <cfRule type="containsText" dxfId="275" priority="12" operator="containsText" text="Baix">
      <formula>NOT(ISERROR(SEARCH("Baix",B14)))</formula>
    </cfRule>
    <cfRule type="containsText" dxfId="274" priority="13" operator="containsText" text="Mitjà">
      <formula>NOT(ISERROR(SEARCH("Mitjà",B14)))</formula>
    </cfRule>
    <cfRule type="containsText" dxfId="273" priority="14" operator="containsText" text="Alt">
      <formula>NOT(ISERROR(SEARCH("Alt",B14)))</formula>
    </cfRule>
  </conditionalFormatting>
  <conditionalFormatting sqref="C2:C13">
    <cfRule type="containsText" dxfId="272" priority="10" operator="containsText" text="Sí">
      <formula>NOT(ISERROR(SEARCH("Sí",C2)))</formula>
    </cfRule>
  </conditionalFormatting>
  <conditionalFormatting sqref="C2:C13">
    <cfRule type="containsText" dxfId="271" priority="8" operator="containsText" text="Pendent">
      <formula>NOT(ISERROR(SEARCH("Pendent",C2)))</formula>
    </cfRule>
    <cfRule type="cellIs" dxfId="270" priority="9" operator="equal">
      <formula>"No"</formula>
    </cfRule>
  </conditionalFormatting>
  <conditionalFormatting sqref="E2:K8 E9:E12 F12:K12 E14 E13:K13">
    <cfRule type="expression" dxfId="269" priority="3">
      <formula>OR($C2="Sí",$C2="No aplica",$C2="")</formula>
    </cfRule>
  </conditionalFormatting>
  <conditionalFormatting sqref="M2:M8">
    <cfRule type="expression" dxfId="268" priority="2">
      <formula>OR($C2="Sí",$C2="No aplica")</formula>
    </cfRule>
  </conditionalFormatting>
  <conditionalFormatting sqref="M12:M13">
    <cfRule type="expression" dxfId="267" priority="1">
      <formula>OR($C12="Sí",$C12="No aplica")</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Dades!$A$2:$A$5</xm:f>
          </x14:formula1>
          <xm:sqref>C2:C13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6"/>
  <dimension ref="A1:AG10"/>
  <sheetViews>
    <sheetView workbookViewId="0">
      <selection activeCell="C2" sqref="C2"/>
    </sheetView>
  </sheetViews>
  <sheetFormatPr defaultColWidth="11.44140625" defaultRowHeight="14.4" x14ac:dyDescent="0.3"/>
  <cols>
    <col min="1" max="1" width="23.6640625" style="2" bestFit="1" customWidth="1"/>
    <col min="2" max="2" width="75.6640625" style="2" bestFit="1" customWidth="1"/>
    <col min="3" max="3" width="14" style="1" bestFit="1" customWidth="1"/>
    <col min="4" max="4" width="32.6640625" style="1" customWidth="1"/>
    <col min="5" max="13" width="13.6640625" style="1" bestFit="1" customWidth="1"/>
    <col min="14" max="14" width="11.44140625" style="1"/>
    <col min="15" max="33" width="0" style="1" hidden="1" customWidth="1"/>
    <col min="34" max="16384" width="11.44140625" style="1"/>
  </cols>
  <sheetData>
    <row r="1" spans="1:33" ht="31.8" thickBot="1" x14ac:dyDescent="0.35">
      <c r="A1" s="138" t="s">
        <v>62</v>
      </c>
      <c r="B1" s="123" t="s">
        <v>10</v>
      </c>
      <c r="C1" s="117" t="s">
        <v>208</v>
      </c>
      <c r="D1" s="117" t="s">
        <v>213</v>
      </c>
      <c r="E1" s="16" t="s">
        <v>537</v>
      </c>
      <c r="F1" s="16" t="s">
        <v>538</v>
      </c>
      <c r="G1" s="16" t="s">
        <v>539</v>
      </c>
      <c r="H1" s="16" t="s">
        <v>540</v>
      </c>
      <c r="I1" s="16" t="s">
        <v>541</v>
      </c>
      <c r="J1" s="16" t="s">
        <v>543</v>
      </c>
      <c r="K1" s="16" t="s">
        <v>544</v>
      </c>
      <c r="L1" s="16" t="s">
        <v>545</v>
      </c>
      <c r="M1" s="16" t="s">
        <v>547</v>
      </c>
    </row>
    <row r="2" spans="1:33" ht="28.8" x14ac:dyDescent="0.3">
      <c r="A2" s="2" t="s">
        <v>63</v>
      </c>
      <c r="B2" s="7" t="s">
        <v>682</v>
      </c>
      <c r="C2" s="129"/>
      <c r="D2" s="125"/>
      <c r="E2" s="87" t="str">
        <f>IFERROR(HYPERLINK(Y2,O2),"")</f>
        <v>Art. 20</v>
      </c>
      <c r="F2" s="87" t="str">
        <f t="shared" ref="F2:M2" si="0">IFERROR(HYPERLINK(Z2,P2),"")</f>
        <v>Art. 26</v>
      </c>
      <c r="G2" s="87" t="str">
        <f t="shared" si="0"/>
        <v>[op.pl.2]</v>
      </c>
      <c r="H2" s="87" t="str">
        <f t="shared" si="0"/>
        <v>[op.exp.4]</v>
      </c>
      <c r="I2" s="87" t="str">
        <f t="shared" si="0"/>
        <v>[op.ext.1]</v>
      </c>
      <c r="J2" s="87" t="str">
        <f t="shared" si="0"/>
        <v>[mp.sw.1]</v>
      </c>
      <c r="K2" s="87" t="str">
        <f t="shared" si="0"/>
        <v>[mp.sw.2]</v>
      </c>
      <c r="L2" s="87" t="str">
        <f t="shared" si="0"/>
        <v/>
      </c>
      <c r="M2" s="87" t="str">
        <f t="shared" si="0"/>
        <v/>
      </c>
      <c r="O2" s="88" t="s">
        <v>480</v>
      </c>
      <c r="P2" s="80" t="s">
        <v>500</v>
      </c>
      <c r="Q2" s="80" t="s">
        <v>295</v>
      </c>
      <c r="R2" s="80" t="s">
        <v>411</v>
      </c>
      <c r="S2" s="80" t="s">
        <v>420</v>
      </c>
      <c r="T2" s="80" t="s">
        <v>293</v>
      </c>
      <c r="U2" s="80" t="s">
        <v>298</v>
      </c>
      <c r="V2" s="80"/>
      <c r="W2" s="63"/>
      <c r="Y2" s="1" t="str">
        <f>VLOOKUP(O2,Taula15[],2,0)</f>
        <v>https://www.boe.es/eli/es/rd/2010/01/08/3/con#a20</v>
      </c>
      <c r="Z2" s="1" t="str">
        <f>VLOOKUP(P2,Taula15[],2,0)</f>
        <v>https://www.boe.es/eli/es/rd/2010/01/08/3/con#a26</v>
      </c>
      <c r="AA2" s="1" t="str">
        <f>VLOOKUP(Q2,Taula15[],2,0)</f>
        <v>https://www.ccn-cert.cni.es/publico/ens/ens/1082.htm</v>
      </c>
      <c r="AB2" s="1" t="str">
        <f>VLOOKUP(R2,Taula15[],2,0)</f>
        <v>https://www.ccn-cert.cni.es/publico/ens/ens/1098.htm</v>
      </c>
      <c r="AC2" s="1" t="str">
        <f>VLOOKUP(S2,Taula15[],2,0)</f>
        <v>https://www.ccn-cert.cni.es/publico/ens/ens/1107.htm</v>
      </c>
      <c r="AD2" s="1" t="str">
        <f>VLOOKUP(T2,Taula15[],2,0)</f>
        <v>https://www.ccn-cert.cni.es/publico/ens/ens/1151.htm</v>
      </c>
      <c r="AE2" s="1" t="str">
        <f>VLOOKUP(U2,Taula15[],2,0)</f>
        <v>https://www.ccn-cert.cni.es/publico/ens/ens/1152.htm</v>
      </c>
      <c r="AF2" s="1" t="e">
        <f>VLOOKUP(V2,Taula15[],2,0)</f>
        <v>#N/A</v>
      </c>
      <c r="AG2" s="1" t="e">
        <f>VLOOKUP(W2,Taula15[],2,0)</f>
        <v>#N/A</v>
      </c>
    </row>
    <row r="3" spans="1:33" ht="60.75" customHeight="1" x14ac:dyDescent="0.3">
      <c r="A3" s="2" t="s">
        <v>64</v>
      </c>
      <c r="B3" s="7" t="s">
        <v>683</v>
      </c>
      <c r="C3" s="130"/>
      <c r="D3" s="125"/>
      <c r="E3" s="87" t="str">
        <f t="shared" ref="E3:E9" si="1">IFERROR(HYPERLINK(Y3,O3),"")</f>
        <v>Art. 20</v>
      </c>
      <c r="F3" s="87" t="str">
        <f t="shared" ref="F3:F9" si="2">IFERROR(HYPERLINK(Z3,P3),"")</f>
        <v>Art. 37</v>
      </c>
      <c r="G3" s="87" t="str">
        <f t="shared" ref="G3:G9" si="3">IFERROR(HYPERLINK(AA3,Q3),"")</f>
        <v>[op.pl.1]</v>
      </c>
      <c r="H3" s="87" t="str">
        <f t="shared" ref="H3:H9" si="4">IFERROR(HYPERLINK(AB3,R3),"")</f>
        <v>[op.pl.2]</v>
      </c>
      <c r="I3" s="87" t="str">
        <f t="shared" ref="I3:I9" si="5">IFERROR(HYPERLINK(AC3,S3),"")</f>
        <v>[op.exp.3]</v>
      </c>
      <c r="J3" s="87" t="str">
        <f t="shared" ref="J3:J9" si="6">IFERROR(HYPERLINK(AD3,T3),"")</f>
        <v>[op.ext.1]</v>
      </c>
      <c r="K3" s="87" t="str">
        <f t="shared" ref="K3:K9" si="7">IFERROR(HYPERLINK(AE3,U3),"")</f>
        <v/>
      </c>
      <c r="L3" s="87" t="str">
        <f t="shared" ref="L3:L9" si="8">IFERROR(HYPERLINK(AF3,V3),"")</f>
        <v/>
      </c>
      <c r="M3" s="87" t="str">
        <f t="shared" ref="M3:M9" si="9">IFERROR(HYPERLINK(AG3,W3),"")</f>
        <v/>
      </c>
      <c r="O3" s="89" t="s">
        <v>480</v>
      </c>
      <c r="P3" s="79" t="s">
        <v>521</v>
      </c>
      <c r="Q3" s="79" t="s">
        <v>396</v>
      </c>
      <c r="R3" s="79" t="s">
        <v>295</v>
      </c>
      <c r="S3" s="79" t="s">
        <v>410</v>
      </c>
      <c r="T3" s="79" t="s">
        <v>420</v>
      </c>
      <c r="U3" s="79" t="s">
        <v>578</v>
      </c>
      <c r="V3" s="79"/>
      <c r="W3" s="64"/>
      <c r="Y3" s="1" t="str">
        <f>VLOOKUP(O3,Taula15[],2,0)</f>
        <v>https://www.boe.es/eli/es/rd/2010/01/08/3/con#a20</v>
      </c>
      <c r="Z3" s="1" t="str">
        <f>VLOOKUP(P3,Taula15[],2,0)</f>
        <v>https://www.boe.es/eli/es/rd/2010/01/08/3/con#a37</v>
      </c>
      <c r="AA3" s="1" t="str">
        <f>VLOOKUP(Q3,Taula15[],2,0)</f>
        <v>https://www.ccn-cert.cni.es/publico/ens/ens/1081.htm</v>
      </c>
      <c r="AB3" s="1" t="str">
        <f>VLOOKUP(R3,Taula15[],2,0)</f>
        <v>https://www.ccn-cert.cni.es/publico/ens/ens/1082.htm</v>
      </c>
      <c r="AC3" s="1" t="str">
        <f>VLOOKUP(S3,Taula15[],2,0)</f>
        <v>https://www.ccn-cert.cni.es/publico/ens/ens/1097.htm</v>
      </c>
      <c r="AD3" s="1" t="str">
        <f>VLOOKUP(T3,Taula15[],2,0)</f>
        <v>https://www.ccn-cert.cni.es/publico/ens/ens/1107.htm</v>
      </c>
      <c r="AE3" s="1" t="e">
        <f>VLOOKUP(U3,Taula15[],2,0)</f>
        <v>#N/A</v>
      </c>
      <c r="AF3" s="1" t="e">
        <f>VLOOKUP(V3,Taula15[],2,0)</f>
        <v>#N/A</v>
      </c>
      <c r="AG3" s="1" t="e">
        <f>VLOOKUP(W3,Taula15[],2,0)</f>
        <v>#N/A</v>
      </c>
    </row>
    <row r="4" spans="1:33" ht="57.6" x14ac:dyDescent="0.3">
      <c r="A4" s="2" t="s">
        <v>65</v>
      </c>
      <c r="B4" s="7" t="s">
        <v>684</v>
      </c>
      <c r="C4" s="130"/>
      <c r="D4" s="125"/>
      <c r="E4" s="87" t="str">
        <f t="shared" si="1"/>
        <v>Art. 20</v>
      </c>
      <c r="F4" s="87" t="str">
        <f t="shared" si="2"/>
        <v>Art. 26</v>
      </c>
      <c r="G4" s="87" t="str">
        <f t="shared" si="3"/>
        <v>[org.1]</v>
      </c>
      <c r="H4" s="87" t="str">
        <f t="shared" si="4"/>
        <v>[op.pl.2]</v>
      </c>
      <c r="I4" s="87" t="str">
        <f t="shared" si="5"/>
        <v>[op.exp.4]</v>
      </c>
      <c r="J4" s="87" t="str">
        <f t="shared" si="6"/>
        <v>[op.ext.1]</v>
      </c>
      <c r="K4" s="87" t="str">
        <f t="shared" si="7"/>
        <v>[mp.sw.1]</v>
      </c>
      <c r="L4" s="87" t="str">
        <f t="shared" si="8"/>
        <v>[mp.sw.2]</v>
      </c>
      <c r="M4" s="87" t="str">
        <f t="shared" si="9"/>
        <v/>
      </c>
      <c r="O4" s="88" t="s">
        <v>480</v>
      </c>
      <c r="P4" s="80" t="s">
        <v>500</v>
      </c>
      <c r="Q4" s="80" t="s">
        <v>392</v>
      </c>
      <c r="R4" s="80" t="s">
        <v>295</v>
      </c>
      <c r="S4" s="80" t="s">
        <v>411</v>
      </c>
      <c r="T4" s="80" t="s">
        <v>420</v>
      </c>
      <c r="U4" s="80" t="s">
        <v>293</v>
      </c>
      <c r="V4" s="80" t="s">
        <v>298</v>
      </c>
      <c r="W4" s="63"/>
      <c r="Y4" s="1" t="str">
        <f>VLOOKUP(O4,Taula15[],2,0)</f>
        <v>https://www.boe.es/eli/es/rd/2010/01/08/3/con#a20</v>
      </c>
      <c r="Z4" s="1" t="str">
        <f>VLOOKUP(P4,Taula15[],2,0)</f>
        <v>https://www.boe.es/eli/es/rd/2010/01/08/3/con#a26</v>
      </c>
      <c r="AA4" s="1" t="str">
        <f>VLOOKUP(Q4,Taula15[],2,0)</f>
        <v>https://www.ccn-cert.cni.es/publico/ens/ens/1075.htm</v>
      </c>
      <c r="AB4" s="1" t="str">
        <f>VLOOKUP(R4,Taula15[],2,0)</f>
        <v>https://www.ccn-cert.cni.es/publico/ens/ens/1082.htm</v>
      </c>
      <c r="AC4" s="1" t="str">
        <f>VLOOKUP(S4,Taula15[],2,0)</f>
        <v>https://www.ccn-cert.cni.es/publico/ens/ens/1098.htm</v>
      </c>
      <c r="AD4" s="1" t="str">
        <f>VLOOKUP(T4,Taula15[],2,0)</f>
        <v>https://www.ccn-cert.cni.es/publico/ens/ens/1107.htm</v>
      </c>
      <c r="AE4" s="1" t="str">
        <f>VLOOKUP(U4,Taula15[],2,0)</f>
        <v>https://www.ccn-cert.cni.es/publico/ens/ens/1151.htm</v>
      </c>
      <c r="AF4" s="1" t="str">
        <f>VLOOKUP(V4,Taula15[],2,0)</f>
        <v>https://www.ccn-cert.cni.es/publico/ens/ens/1152.htm</v>
      </c>
      <c r="AG4" s="1" t="e">
        <f>VLOOKUP(W4,Taula15[],2,0)</f>
        <v>#N/A</v>
      </c>
    </row>
    <row r="5" spans="1:33" ht="30.75" customHeight="1" x14ac:dyDescent="0.3">
      <c r="A5" s="2" t="s">
        <v>66</v>
      </c>
      <c r="B5" s="7" t="s">
        <v>67</v>
      </c>
      <c r="C5" s="130"/>
      <c r="D5" s="125"/>
      <c r="E5" s="87" t="str">
        <f t="shared" si="1"/>
        <v>Art. 7</v>
      </c>
      <c r="F5" s="87" t="str">
        <f t="shared" si="2"/>
        <v>Art. 9</v>
      </c>
      <c r="G5" s="87" t="str">
        <f t="shared" si="3"/>
        <v>Art. 13</v>
      </c>
      <c r="H5" s="87" t="str">
        <f t="shared" si="4"/>
        <v>[org.1]</v>
      </c>
      <c r="I5" s="87" t="str">
        <f t="shared" si="5"/>
        <v>[op.exp.7]</v>
      </c>
      <c r="J5" s="87" t="str">
        <f t="shared" si="6"/>
        <v>[op.ext.1]</v>
      </c>
      <c r="K5" s="87" t="str">
        <f t="shared" si="7"/>
        <v>[mp.per.3]</v>
      </c>
      <c r="L5" s="87" t="str">
        <f t="shared" si="8"/>
        <v>[mp.per.4]</v>
      </c>
      <c r="M5" s="87" t="str">
        <f t="shared" si="9"/>
        <v/>
      </c>
      <c r="O5" s="89" t="s">
        <v>551</v>
      </c>
      <c r="P5" s="79" t="s">
        <v>553</v>
      </c>
      <c r="Q5" s="79" t="s">
        <v>557</v>
      </c>
      <c r="R5" s="79" t="s">
        <v>392</v>
      </c>
      <c r="S5" s="79" t="s">
        <v>414</v>
      </c>
      <c r="T5" s="79" t="s">
        <v>420</v>
      </c>
      <c r="U5" s="79" t="s">
        <v>443</v>
      </c>
      <c r="V5" s="79" t="s">
        <v>444</v>
      </c>
      <c r="W5" s="64"/>
      <c r="Y5" s="1" t="str">
        <f>VLOOKUP(O5,Taula15[],2,0)</f>
        <v>https://www.boe.es/eli/es/rd/2010/01/08/3/con#a7</v>
      </c>
      <c r="Z5" s="1" t="str">
        <f>VLOOKUP(P5,Taula15[],2,0)</f>
        <v>https://www.boe.es/eli/es/rd/2010/01/08/3/con#a9</v>
      </c>
      <c r="AA5" s="1" t="str">
        <f>VLOOKUP(Q5,Taula15[],2,0)</f>
        <v>https://www.boe.es/eli/es/rd/2010/01/08/3/con#a13</v>
      </c>
      <c r="AB5" s="1" t="str">
        <f>VLOOKUP(R5,Taula15[],2,0)</f>
        <v>https://www.ccn-cert.cni.es/publico/ens/ens/1075.htm</v>
      </c>
      <c r="AC5" s="1" t="str">
        <f>VLOOKUP(S5,Taula15[],2,0)</f>
        <v>https://www.ccn-cert.cni.es/publico/ens/ens/1101.htm</v>
      </c>
      <c r="AD5" s="1" t="str">
        <f>VLOOKUP(T5,Taula15[],2,0)</f>
        <v>https://www.ccn-cert.cni.es/publico/ens/ens/1107.htm</v>
      </c>
      <c r="AE5" s="1" t="str">
        <f>VLOOKUP(U5,Taula15[],2,0)</f>
        <v>https://www.ccn-cert.cni.es/publico/ens/ens/1130.htm</v>
      </c>
      <c r="AF5" s="1" t="str">
        <f>VLOOKUP(V5,Taula15[],2,0)</f>
        <v>https://www.ccn-cert.cni.es/publico/ens/ens/1131.htm</v>
      </c>
      <c r="AG5" s="1" t="e">
        <f>VLOOKUP(W5,Taula15[],2,0)</f>
        <v>#N/A</v>
      </c>
    </row>
    <row r="6" spans="1:33" ht="28.8" x14ac:dyDescent="0.3">
      <c r="A6" s="2" t="s">
        <v>68</v>
      </c>
      <c r="B6" s="7" t="s">
        <v>685</v>
      </c>
      <c r="C6" s="130"/>
      <c r="D6" s="125"/>
      <c r="E6" s="87" t="str">
        <f t="shared" si="1"/>
        <v>Art. 20</v>
      </c>
      <c r="F6" s="87" t="str">
        <f t="shared" si="2"/>
        <v>Art. 26</v>
      </c>
      <c r="G6" s="87" t="str">
        <f t="shared" si="3"/>
        <v>Art. 37</v>
      </c>
      <c r="H6" s="87" t="str">
        <f t="shared" si="4"/>
        <v>[op.pl.1]</v>
      </c>
      <c r="I6" s="87" t="str">
        <f t="shared" si="5"/>
        <v>[op.pl.2]</v>
      </c>
      <c r="J6" s="87" t="str">
        <f t="shared" si="6"/>
        <v>[op.exp.3]</v>
      </c>
      <c r="K6" s="87" t="str">
        <f t="shared" si="7"/>
        <v>[op.ext.1]</v>
      </c>
      <c r="L6" s="87" t="str">
        <f t="shared" si="8"/>
        <v>[mp.sw.1]</v>
      </c>
      <c r="M6" s="87" t="str">
        <f t="shared" si="9"/>
        <v/>
      </c>
      <c r="O6" s="88" t="s">
        <v>480</v>
      </c>
      <c r="P6" s="80" t="s">
        <v>500</v>
      </c>
      <c r="Q6" s="80" t="s">
        <v>521</v>
      </c>
      <c r="R6" s="80" t="s">
        <v>396</v>
      </c>
      <c r="S6" s="80" t="s">
        <v>295</v>
      </c>
      <c r="T6" s="80" t="s">
        <v>410</v>
      </c>
      <c r="U6" s="80" t="s">
        <v>420</v>
      </c>
      <c r="V6" s="80" t="s">
        <v>293</v>
      </c>
      <c r="W6" s="63" t="s">
        <v>578</v>
      </c>
      <c r="Y6" s="1" t="str">
        <f>VLOOKUP(O6,Taula15[],2,0)</f>
        <v>https://www.boe.es/eli/es/rd/2010/01/08/3/con#a20</v>
      </c>
      <c r="Z6" s="1" t="str">
        <f>VLOOKUP(P6,Taula15[],2,0)</f>
        <v>https://www.boe.es/eli/es/rd/2010/01/08/3/con#a26</v>
      </c>
      <c r="AA6" s="1" t="str">
        <f>VLOOKUP(Q6,Taula15[],2,0)</f>
        <v>https://www.boe.es/eli/es/rd/2010/01/08/3/con#a37</v>
      </c>
      <c r="AB6" s="1" t="str">
        <f>VLOOKUP(R6,Taula15[],2,0)</f>
        <v>https://www.ccn-cert.cni.es/publico/ens/ens/1081.htm</v>
      </c>
      <c r="AC6" s="1" t="str">
        <f>VLOOKUP(S6,Taula15[],2,0)</f>
        <v>https://www.ccn-cert.cni.es/publico/ens/ens/1082.htm</v>
      </c>
      <c r="AD6" s="1" t="str">
        <f>VLOOKUP(T6,Taula15[],2,0)</f>
        <v>https://www.ccn-cert.cni.es/publico/ens/ens/1097.htm</v>
      </c>
      <c r="AE6" s="1" t="str">
        <f>VLOOKUP(U6,Taula15[],2,0)</f>
        <v>https://www.ccn-cert.cni.es/publico/ens/ens/1107.htm</v>
      </c>
      <c r="AF6" s="1" t="str">
        <f>VLOOKUP(V6,Taula15[],2,0)</f>
        <v>https://www.ccn-cert.cni.es/publico/ens/ens/1151.htm</v>
      </c>
      <c r="AG6" s="1" t="e">
        <f>VLOOKUP(W6,Taula15[],2,0)</f>
        <v>#N/A</v>
      </c>
    </row>
    <row r="7" spans="1:33" ht="45" customHeight="1" x14ac:dyDescent="0.3">
      <c r="A7" s="2" t="s">
        <v>69</v>
      </c>
      <c r="B7" s="7" t="s">
        <v>686</v>
      </c>
      <c r="C7" s="130"/>
      <c r="D7" s="125"/>
      <c r="E7" s="87" t="str">
        <f t="shared" si="1"/>
        <v>Art. 20</v>
      </c>
      <c r="F7" s="87" t="str">
        <f t="shared" si="2"/>
        <v>[op.pl.2]</v>
      </c>
      <c r="G7" s="87" t="str">
        <f t="shared" si="3"/>
        <v>[op.exp.3]</v>
      </c>
      <c r="H7" s="87" t="str">
        <f t="shared" si="4"/>
        <v>[op.ext.1]</v>
      </c>
      <c r="I7" s="87" t="str">
        <f t="shared" si="5"/>
        <v/>
      </c>
      <c r="J7" s="87" t="str">
        <f t="shared" si="6"/>
        <v/>
      </c>
      <c r="K7" s="87" t="str">
        <f t="shared" si="7"/>
        <v/>
      </c>
      <c r="L7" s="87" t="str">
        <f t="shared" si="8"/>
        <v/>
      </c>
      <c r="M7" s="87" t="str">
        <f t="shared" si="9"/>
        <v/>
      </c>
      <c r="O7" s="89" t="s">
        <v>480</v>
      </c>
      <c r="P7" s="79" t="s">
        <v>295</v>
      </c>
      <c r="Q7" s="79" t="s">
        <v>410</v>
      </c>
      <c r="R7" s="79" t="s">
        <v>420</v>
      </c>
      <c r="S7" s="79" t="s">
        <v>578</v>
      </c>
      <c r="T7" s="79"/>
      <c r="U7" s="79"/>
      <c r="V7" s="79"/>
      <c r="W7" s="64"/>
      <c r="Y7" s="1" t="str">
        <f>VLOOKUP(O7,Taula15[],2,0)</f>
        <v>https://www.boe.es/eli/es/rd/2010/01/08/3/con#a20</v>
      </c>
      <c r="Z7" s="1" t="str">
        <f>VLOOKUP(P7,Taula15[],2,0)</f>
        <v>https://www.ccn-cert.cni.es/publico/ens/ens/1082.htm</v>
      </c>
      <c r="AA7" s="1" t="str">
        <f>VLOOKUP(Q7,Taula15[],2,0)</f>
        <v>https://www.ccn-cert.cni.es/publico/ens/ens/1097.htm</v>
      </c>
      <c r="AB7" s="1" t="str">
        <f>VLOOKUP(R7,Taula15[],2,0)</f>
        <v>https://www.ccn-cert.cni.es/publico/ens/ens/1107.htm</v>
      </c>
      <c r="AC7" s="1" t="e">
        <f>VLOOKUP(S7,Taula15[],2,0)</f>
        <v>#N/A</v>
      </c>
      <c r="AD7" s="1" t="e">
        <f>VLOOKUP(T7,Taula15[],2,0)</f>
        <v>#N/A</v>
      </c>
      <c r="AE7" s="1" t="e">
        <f>VLOOKUP(U7,Taula15[],2,0)</f>
        <v>#N/A</v>
      </c>
      <c r="AF7" s="1" t="e">
        <f>VLOOKUP(V7,Taula15[],2,0)</f>
        <v>#N/A</v>
      </c>
      <c r="AG7" s="1" t="e">
        <f>VLOOKUP(W7,Taula15[],2,0)</f>
        <v>#N/A</v>
      </c>
    </row>
    <row r="8" spans="1:33" ht="22.95" customHeight="1" x14ac:dyDescent="0.3">
      <c r="A8" s="2" t="s">
        <v>71</v>
      </c>
      <c r="B8" s="56" t="s">
        <v>70</v>
      </c>
      <c r="C8" s="130"/>
      <c r="D8" s="125"/>
      <c r="E8" s="87" t="str">
        <f t="shared" si="1"/>
        <v>Art. 21</v>
      </c>
      <c r="F8" s="87" t="str">
        <f t="shared" si="2"/>
        <v>[op.ext.1]</v>
      </c>
      <c r="G8" s="87" t="str">
        <f t="shared" si="3"/>
        <v>[mp.info.1]</v>
      </c>
      <c r="H8" s="87" t="str">
        <f t="shared" si="4"/>
        <v/>
      </c>
      <c r="I8" s="87" t="str">
        <f t="shared" si="5"/>
        <v/>
      </c>
      <c r="J8" s="87" t="str">
        <f t="shared" si="6"/>
        <v/>
      </c>
      <c r="K8" s="87" t="str">
        <f t="shared" si="7"/>
        <v/>
      </c>
      <c r="L8" s="87" t="str">
        <f t="shared" si="8"/>
        <v/>
      </c>
      <c r="M8" s="87" t="str">
        <f t="shared" si="9"/>
        <v/>
      </c>
      <c r="O8" s="88" t="s">
        <v>484</v>
      </c>
      <c r="P8" s="80" t="s">
        <v>420</v>
      </c>
      <c r="Q8" s="80" t="s">
        <v>464</v>
      </c>
      <c r="R8" s="80"/>
      <c r="S8" s="80"/>
      <c r="T8" s="80"/>
      <c r="U8" s="80"/>
      <c r="V8" s="80"/>
      <c r="W8" s="63"/>
      <c r="Y8" s="1" t="str">
        <f>VLOOKUP(O8,Taula15[],2,0)</f>
        <v>https://www.boe.es/eli/es/rd/2010/01/08/3/con#a21</v>
      </c>
      <c r="Z8" s="1" t="str">
        <f>VLOOKUP(P8,Taula15[],2,0)</f>
        <v>https://www.ccn-cert.cni.es/publico/ens/ens/1107.htm</v>
      </c>
      <c r="AA8" s="1" t="str">
        <f>VLOOKUP(Q8,Taula15[],2,0)</f>
        <v>https://www.ccn-cert.cni.es/publico/ens/ens/1154.htm</v>
      </c>
      <c r="AB8" s="1" t="e">
        <f>VLOOKUP(R8,Taula15[],2,0)</f>
        <v>#N/A</v>
      </c>
      <c r="AC8" s="1" t="e">
        <f>VLOOKUP(S8,Taula15[],2,0)</f>
        <v>#N/A</v>
      </c>
      <c r="AD8" s="1" t="e">
        <f>VLOOKUP(T8,Taula15[],2,0)</f>
        <v>#N/A</v>
      </c>
      <c r="AE8" s="1" t="e">
        <f>VLOOKUP(U8,Taula15[],2,0)</f>
        <v>#N/A</v>
      </c>
      <c r="AF8" s="1" t="e">
        <f>VLOOKUP(V8,Taula15[],2,0)</f>
        <v>#N/A</v>
      </c>
      <c r="AG8" s="1" t="e">
        <f>VLOOKUP(W8,Taula15[],2,0)</f>
        <v>#N/A</v>
      </c>
    </row>
    <row r="9" spans="1:33" ht="30" customHeight="1" thickBot="1" x14ac:dyDescent="0.35">
      <c r="A9" s="2" t="s">
        <v>73</v>
      </c>
      <c r="B9" s="56" t="s">
        <v>72</v>
      </c>
      <c r="C9" s="131"/>
      <c r="D9" s="125"/>
      <c r="E9" s="87" t="str">
        <f t="shared" si="1"/>
        <v>Art. 21</v>
      </c>
      <c r="F9" s="87" t="str">
        <f t="shared" si="2"/>
        <v>[op.ext.1]</v>
      </c>
      <c r="G9" s="87" t="str">
        <f t="shared" si="3"/>
        <v>[mp.com.2]</v>
      </c>
      <c r="H9" s="87" t="str">
        <f t="shared" si="4"/>
        <v>[mp.com.3]</v>
      </c>
      <c r="I9" s="87" t="str">
        <f t="shared" si="5"/>
        <v>[mp.info.1]</v>
      </c>
      <c r="J9" s="87" t="str">
        <f t="shared" si="6"/>
        <v/>
      </c>
      <c r="K9" s="87" t="str">
        <f t="shared" si="7"/>
        <v/>
      </c>
      <c r="L9" s="87" t="str">
        <f t="shared" si="8"/>
        <v/>
      </c>
      <c r="M9" s="87" t="str">
        <f t="shared" si="9"/>
        <v/>
      </c>
      <c r="O9" s="89" t="s">
        <v>484</v>
      </c>
      <c r="P9" s="79" t="s">
        <v>420</v>
      </c>
      <c r="Q9" s="79" t="s">
        <v>453</v>
      </c>
      <c r="R9" s="79" t="s">
        <v>294</v>
      </c>
      <c r="S9" s="79" t="s">
        <v>464</v>
      </c>
      <c r="T9" s="79"/>
      <c r="U9" s="79"/>
      <c r="V9" s="79"/>
      <c r="W9" s="64"/>
      <c r="Y9" s="1" t="str">
        <f>VLOOKUP(O9,Taula15[],2,0)</f>
        <v>https://www.boe.es/eli/es/rd/2010/01/08/3/con#a21</v>
      </c>
      <c r="Z9" s="1" t="str">
        <f>VLOOKUP(P9,Taula15[],2,0)</f>
        <v>https://www.ccn-cert.cni.es/publico/ens/ens/1107.htm</v>
      </c>
      <c r="AA9" s="1" t="str">
        <f>VLOOKUP(Q9,Taula15[],2,0)</f>
        <v>https://www.ccn-cert.cni.es/publico/ens/ens/1140.htm</v>
      </c>
      <c r="AB9" s="1" t="str">
        <f>VLOOKUP(R9,Taula15[],2,0)</f>
        <v>https://www.ccn-cert.cni.es/publico/ens/ens/1141.htm</v>
      </c>
      <c r="AC9" s="1" t="str">
        <f>VLOOKUP(S9,Taula15[],2,0)</f>
        <v>https://www.ccn-cert.cni.es/publico/ens/ens/1154.htm</v>
      </c>
      <c r="AD9" s="1" t="e">
        <f>VLOOKUP(T9,Taula15[],2,0)</f>
        <v>#N/A</v>
      </c>
      <c r="AE9" s="1" t="e">
        <f>VLOOKUP(U9,Taula15[],2,0)</f>
        <v>#N/A</v>
      </c>
      <c r="AF9" s="1" t="e">
        <f>VLOOKUP(V9,Taula15[],2,0)</f>
        <v>#N/A</v>
      </c>
      <c r="AG9" s="1" t="e">
        <f>VLOOKUP(W9,Taula15[],2,0)</f>
        <v>#N/A</v>
      </c>
    </row>
    <row r="10" spans="1:33" ht="51" customHeight="1" thickBot="1" x14ac:dyDescent="0.35">
      <c r="A10" s="22" t="s">
        <v>720</v>
      </c>
      <c r="B10" s="25" t="str">
        <f>IF(OR(COUNTBLANK(C2:C7),COUNTIF(C2:C7,"Pendent")&gt;=1),"Falten objectius per indicar",IF((COUNTIF(C2:C7,"No")&gt;=3),"Alt",IF((COUNTIF(C2:C7,"No")&gt;=1),"Mitjà",IF((COUNTIF(C2:C7,"No")=0),"Baix"))))</f>
        <v>Falten objectius per indicar</v>
      </c>
      <c r="C10" s="6"/>
      <c r="D10" s="34"/>
      <c r="E10" s="36"/>
    </row>
  </sheetData>
  <sheetProtection sheet="1" objects="1" scenarios="1"/>
  <conditionalFormatting sqref="B10">
    <cfRule type="containsText" priority="7" operator="containsText" text=" ">
      <formula>NOT(ISERROR(SEARCH(" ",B10)))</formula>
    </cfRule>
    <cfRule type="containsText" dxfId="253" priority="8" operator="containsText" text="Baix">
      <formula>NOT(ISERROR(SEARCH("Baix",B10)))</formula>
    </cfRule>
    <cfRule type="containsText" dxfId="252" priority="9" operator="containsText" text="Mitjà">
      <formula>NOT(ISERROR(SEARCH("Mitjà",B10)))</formula>
    </cfRule>
    <cfRule type="containsText" dxfId="251" priority="10" operator="containsText" text="Alt">
      <formula>NOT(ISERROR(SEARCH("Alt",B10)))</formula>
    </cfRule>
  </conditionalFormatting>
  <conditionalFormatting sqref="C2:C9">
    <cfRule type="containsText" dxfId="250" priority="6" operator="containsText" text="Sí">
      <formula>NOT(ISERROR(SEARCH("Sí",C2)))</formula>
    </cfRule>
  </conditionalFormatting>
  <conditionalFormatting sqref="C2:C9">
    <cfRule type="containsText" dxfId="249" priority="4" operator="containsText" text="Pendent">
      <formula>NOT(ISERROR(SEARCH("Pendent",C2)))</formula>
    </cfRule>
    <cfRule type="cellIs" dxfId="248" priority="5" operator="equal">
      <formula>"No"</formula>
    </cfRule>
  </conditionalFormatting>
  <conditionalFormatting sqref="E10 E2:M9">
    <cfRule type="expression" dxfId="247" priority="2">
      <formula>OR($C2="Sí",$C2="No aplica",$C2="")</formula>
    </cfRule>
  </conditionalFormatting>
  <conditionalFormatting sqref="O2:O9">
    <cfRule type="expression" dxfId="246" priority="1">
      <formula>OR($C2="Sí",$C2="No aplica")</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Dades!$A$2:$A$5</xm:f>
          </x14:formula1>
          <xm:sqref>C2:C9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7"/>
  <dimension ref="A1:X8"/>
  <sheetViews>
    <sheetView workbookViewId="0">
      <selection activeCell="C2" sqref="C2"/>
    </sheetView>
  </sheetViews>
  <sheetFormatPr defaultColWidth="11.44140625" defaultRowHeight="14.4" x14ac:dyDescent="0.3"/>
  <cols>
    <col min="1" max="1" width="19.44140625" style="2" bestFit="1" customWidth="1"/>
    <col min="2" max="2" width="57.6640625" style="2" bestFit="1" customWidth="1"/>
    <col min="3" max="3" width="14" style="1" bestFit="1" customWidth="1"/>
    <col min="4" max="4" width="38.88671875" style="1" customWidth="1"/>
    <col min="5" max="10" width="13.6640625" style="1" bestFit="1" customWidth="1"/>
    <col min="11" max="11" width="11.44140625" style="1"/>
    <col min="12" max="24" width="0" style="1" hidden="1" customWidth="1"/>
    <col min="25" max="16384" width="11.44140625" style="1"/>
  </cols>
  <sheetData>
    <row r="1" spans="1:24" ht="47.4" thickBot="1" x14ac:dyDescent="0.35">
      <c r="A1" s="138" t="s">
        <v>74</v>
      </c>
      <c r="B1" s="123" t="s">
        <v>10</v>
      </c>
      <c r="C1" s="117" t="s">
        <v>208</v>
      </c>
      <c r="D1" s="117" t="s">
        <v>213</v>
      </c>
      <c r="E1" s="16" t="s">
        <v>537</v>
      </c>
      <c r="F1" s="16" t="s">
        <v>538</v>
      </c>
      <c r="G1" s="16" t="s">
        <v>539</v>
      </c>
      <c r="H1" s="16" t="s">
        <v>540</v>
      </c>
      <c r="I1" s="16" t="s">
        <v>541</v>
      </c>
      <c r="J1" s="16" t="s">
        <v>543</v>
      </c>
    </row>
    <row r="2" spans="1:24" ht="57.6" customHeight="1" x14ac:dyDescent="0.3">
      <c r="A2" s="2" t="s">
        <v>75</v>
      </c>
      <c r="B2" s="7" t="s">
        <v>687</v>
      </c>
      <c r="C2" s="130"/>
      <c r="D2" s="125"/>
      <c r="E2" s="87" t="str">
        <f>IFERROR(HYPERLINK(S2,L2),"")</f>
        <v>[org.4]</v>
      </c>
      <c r="F2" s="87" t="str">
        <f t="shared" ref="F2:J2" si="0">IFERROR(HYPERLINK(T2,M2),"")</f>
        <v>[op.exp.11]</v>
      </c>
      <c r="G2" s="87" t="str">
        <f t="shared" si="0"/>
        <v>[mp.si.2]</v>
      </c>
      <c r="H2" s="87" t="str">
        <f t="shared" si="0"/>
        <v>[mp.sw.1]</v>
      </c>
      <c r="I2" s="87" t="str">
        <f t="shared" si="0"/>
        <v>[mp.com.2]</v>
      </c>
      <c r="J2" s="87" t="str">
        <f t="shared" si="0"/>
        <v/>
      </c>
      <c r="L2" s="85" t="s">
        <v>393</v>
      </c>
      <c r="M2" s="80" t="s">
        <v>418</v>
      </c>
      <c r="N2" s="80" t="s">
        <v>458</v>
      </c>
      <c r="O2" s="80" t="s">
        <v>293</v>
      </c>
      <c r="P2" s="80" t="s">
        <v>453</v>
      </c>
      <c r="Q2" s="63"/>
      <c r="S2" s="1" t="str">
        <f>VLOOKUP(L2,Taula15[],2,0)</f>
        <v>https://www.ccn-cert.cni.es/publico/ens/ens/1078.htm</v>
      </c>
      <c r="T2" s="1" t="str">
        <f>VLOOKUP(M2,Taula15[],2,0)</f>
        <v>https://www.ccn-cert.cni.es/publico/ens/ens/1105.htm</v>
      </c>
      <c r="U2" s="1" t="str">
        <f>VLOOKUP(N2,Taula15[],2,0)</f>
        <v>https://www.ccn-cert.cni.es/publico/ens/ens/1146.htm</v>
      </c>
      <c r="V2" s="1" t="str">
        <f>VLOOKUP(O2,Taula15[],2,0)</f>
        <v>https://www.ccn-cert.cni.es/publico/ens/ens/1151.htm</v>
      </c>
      <c r="W2" s="1" t="str">
        <f>VLOOKUP(P2,Taula15[],2,0)</f>
        <v>https://www.ccn-cert.cni.es/publico/ens/ens/1140.htm</v>
      </c>
      <c r="X2" s="1" t="e">
        <f>VLOOKUP(Q2,Taula15[],2,0)</f>
        <v>#N/A</v>
      </c>
    </row>
    <row r="3" spans="1:24" ht="39.6" customHeight="1" x14ac:dyDescent="0.3">
      <c r="A3" s="2" t="s">
        <v>76</v>
      </c>
      <c r="B3" s="7" t="s">
        <v>77</v>
      </c>
      <c r="C3" s="130"/>
      <c r="D3" s="125"/>
      <c r="E3" s="87" t="str">
        <f t="shared" ref="E3:E7" si="1">IFERROR(HYPERLINK(S3,L3),"")</f>
        <v>[org.4]</v>
      </c>
      <c r="F3" s="87" t="str">
        <f t="shared" ref="F3:F7" si="2">IFERROR(HYPERLINK(T3,M3),"")</f>
        <v>[op.exp.11]</v>
      </c>
      <c r="G3" s="87" t="str">
        <f t="shared" ref="G3:G7" si="3">IFERROR(HYPERLINK(U3,N3),"")</f>
        <v>[mp.si.2]</v>
      </c>
      <c r="H3" s="87" t="str">
        <f t="shared" ref="H3:H7" si="4">IFERROR(HYPERLINK(V3,O3),"")</f>
        <v>[mp.sw.1]</v>
      </c>
      <c r="I3" s="87" t="str">
        <f t="shared" ref="I3:I7" si="5">IFERROR(HYPERLINK(W3,P3),"")</f>
        <v>[mp.com.2]</v>
      </c>
      <c r="J3" s="87" t="str">
        <f t="shared" ref="J3:J7" si="6">IFERROR(HYPERLINK(X3,Q3),"")</f>
        <v/>
      </c>
      <c r="L3" s="86" t="s">
        <v>393</v>
      </c>
      <c r="M3" s="79" t="s">
        <v>418</v>
      </c>
      <c r="N3" s="79" t="s">
        <v>458</v>
      </c>
      <c r="O3" s="79" t="s">
        <v>293</v>
      </c>
      <c r="P3" s="79" t="s">
        <v>453</v>
      </c>
      <c r="Q3" s="64"/>
      <c r="S3" s="1" t="str">
        <f>VLOOKUP(L3,Taula15[],2,0)</f>
        <v>https://www.ccn-cert.cni.es/publico/ens/ens/1078.htm</v>
      </c>
      <c r="T3" s="1" t="str">
        <f>VLOOKUP(M3,Taula15[],2,0)</f>
        <v>https://www.ccn-cert.cni.es/publico/ens/ens/1105.htm</v>
      </c>
      <c r="U3" s="1" t="str">
        <f>VLOOKUP(N3,Taula15[],2,0)</f>
        <v>https://www.ccn-cert.cni.es/publico/ens/ens/1146.htm</v>
      </c>
      <c r="V3" s="1" t="str">
        <f>VLOOKUP(O3,Taula15[],2,0)</f>
        <v>https://www.ccn-cert.cni.es/publico/ens/ens/1151.htm</v>
      </c>
      <c r="W3" s="1" t="str">
        <f>VLOOKUP(P3,Taula15[],2,0)</f>
        <v>https://www.ccn-cert.cni.es/publico/ens/ens/1140.htm</v>
      </c>
      <c r="X3" s="1" t="e">
        <f>VLOOKUP(Q3,Taula15[],2,0)</f>
        <v>#N/A</v>
      </c>
    </row>
    <row r="4" spans="1:24" ht="42.6" customHeight="1" x14ac:dyDescent="0.3">
      <c r="A4" s="2" t="s">
        <v>78</v>
      </c>
      <c r="B4" s="7" t="s">
        <v>688</v>
      </c>
      <c r="C4" s="130"/>
      <c r="D4" s="125"/>
      <c r="E4" s="87" t="str">
        <f t="shared" si="1"/>
        <v>Art. 20</v>
      </c>
      <c r="F4" s="87" t="str">
        <f t="shared" si="2"/>
        <v>[org.4]</v>
      </c>
      <c r="G4" s="87" t="str">
        <f t="shared" si="3"/>
        <v>[op.exp.11]</v>
      </c>
      <c r="H4" s="87" t="str">
        <f t="shared" si="4"/>
        <v>[mp.si.2]</v>
      </c>
      <c r="I4" s="87" t="str">
        <f t="shared" si="5"/>
        <v>[mp.sw.1]</v>
      </c>
      <c r="J4" s="87" t="str">
        <f t="shared" si="6"/>
        <v>[mp.com.2]</v>
      </c>
      <c r="L4" s="85" t="s">
        <v>480</v>
      </c>
      <c r="M4" s="80" t="s">
        <v>393</v>
      </c>
      <c r="N4" s="80" t="s">
        <v>418</v>
      </c>
      <c r="O4" s="80" t="s">
        <v>458</v>
      </c>
      <c r="P4" s="80" t="s">
        <v>293</v>
      </c>
      <c r="Q4" s="63" t="s">
        <v>453</v>
      </c>
      <c r="S4" s="1" t="str">
        <f>VLOOKUP(L4,Taula15[],2,0)</f>
        <v>https://www.boe.es/eli/es/rd/2010/01/08/3/con#a20</v>
      </c>
      <c r="T4" s="1" t="str">
        <f>VLOOKUP(M4,Taula15[],2,0)</f>
        <v>https://www.ccn-cert.cni.es/publico/ens/ens/1078.htm</v>
      </c>
      <c r="U4" s="1" t="str">
        <f>VLOOKUP(N4,Taula15[],2,0)</f>
        <v>https://www.ccn-cert.cni.es/publico/ens/ens/1105.htm</v>
      </c>
      <c r="V4" s="1" t="str">
        <f>VLOOKUP(O4,Taula15[],2,0)</f>
        <v>https://www.ccn-cert.cni.es/publico/ens/ens/1146.htm</v>
      </c>
      <c r="W4" s="1" t="str">
        <f>VLOOKUP(P4,Taula15[],2,0)</f>
        <v>https://www.ccn-cert.cni.es/publico/ens/ens/1151.htm</v>
      </c>
      <c r="X4" s="1" t="str">
        <f>VLOOKUP(Q4,Taula15[],2,0)</f>
        <v>https://www.ccn-cert.cni.es/publico/ens/ens/1140.htm</v>
      </c>
    </row>
    <row r="5" spans="1:24" ht="41.4" customHeight="1" x14ac:dyDescent="0.3">
      <c r="A5" s="2" t="s">
        <v>79</v>
      </c>
      <c r="B5" s="7" t="s">
        <v>80</v>
      </c>
      <c r="C5" s="130"/>
      <c r="D5" s="125"/>
      <c r="E5" s="87" t="str">
        <f t="shared" si="1"/>
        <v>[org.4]</v>
      </c>
      <c r="F5" s="87" t="str">
        <f t="shared" si="2"/>
        <v>[op.exp.11]</v>
      </c>
      <c r="G5" s="87" t="str">
        <f t="shared" si="3"/>
        <v>[mp.si.2]</v>
      </c>
      <c r="H5" s="87" t="str">
        <f t="shared" si="4"/>
        <v>[mp.sw.1]</v>
      </c>
      <c r="I5" s="87" t="str">
        <f t="shared" si="5"/>
        <v>[mp.com.2]</v>
      </c>
      <c r="J5" s="87" t="str">
        <f t="shared" si="6"/>
        <v/>
      </c>
      <c r="L5" s="86" t="s">
        <v>393</v>
      </c>
      <c r="M5" s="79" t="s">
        <v>418</v>
      </c>
      <c r="N5" s="79" t="s">
        <v>458</v>
      </c>
      <c r="O5" s="79" t="s">
        <v>293</v>
      </c>
      <c r="P5" s="79" t="s">
        <v>453</v>
      </c>
      <c r="Q5" s="64"/>
      <c r="S5" s="1" t="str">
        <f>VLOOKUP(L5,Taula15[],2,0)</f>
        <v>https://www.ccn-cert.cni.es/publico/ens/ens/1078.htm</v>
      </c>
      <c r="T5" s="1" t="str">
        <f>VLOOKUP(M5,Taula15[],2,0)</f>
        <v>https://www.ccn-cert.cni.es/publico/ens/ens/1105.htm</v>
      </c>
      <c r="U5" s="1" t="str">
        <f>VLOOKUP(N5,Taula15[],2,0)</f>
        <v>https://www.ccn-cert.cni.es/publico/ens/ens/1146.htm</v>
      </c>
      <c r="V5" s="1" t="str">
        <f>VLOOKUP(O5,Taula15[],2,0)</f>
        <v>https://www.ccn-cert.cni.es/publico/ens/ens/1151.htm</v>
      </c>
      <c r="W5" s="1" t="str">
        <f>VLOOKUP(P5,Taula15[],2,0)</f>
        <v>https://www.ccn-cert.cni.es/publico/ens/ens/1140.htm</v>
      </c>
      <c r="X5" s="1" t="e">
        <f>VLOOKUP(Q5,Taula15[],2,0)</f>
        <v>#N/A</v>
      </c>
    </row>
    <row r="6" spans="1:24" ht="49.2" customHeight="1" x14ac:dyDescent="0.3">
      <c r="A6" s="2" t="s">
        <v>81</v>
      </c>
      <c r="B6" s="7" t="s">
        <v>82</v>
      </c>
      <c r="C6" s="130"/>
      <c r="D6" s="125"/>
      <c r="E6" s="87" t="str">
        <f t="shared" si="1"/>
        <v>Art. 20</v>
      </c>
      <c r="F6" s="87" t="str">
        <f t="shared" si="2"/>
        <v>[org.4]</v>
      </c>
      <c r="G6" s="87" t="str">
        <f t="shared" si="3"/>
        <v>[op.exp.11]</v>
      </c>
      <c r="H6" s="87" t="str">
        <f t="shared" si="4"/>
        <v>[mp.si.2]</v>
      </c>
      <c r="I6" s="87" t="str">
        <f t="shared" si="5"/>
        <v>[mp.sw.1]</v>
      </c>
      <c r="J6" s="87" t="str">
        <f t="shared" si="6"/>
        <v>[mp.com.2]</v>
      </c>
      <c r="L6" s="85" t="s">
        <v>480</v>
      </c>
      <c r="M6" s="80" t="s">
        <v>393</v>
      </c>
      <c r="N6" s="80" t="s">
        <v>418</v>
      </c>
      <c r="O6" s="80" t="s">
        <v>458</v>
      </c>
      <c r="P6" s="80" t="s">
        <v>293</v>
      </c>
      <c r="Q6" s="63" t="s">
        <v>453</v>
      </c>
      <c r="S6" s="1" t="str">
        <f>VLOOKUP(L6,Taula15[],2,0)</f>
        <v>https://www.boe.es/eli/es/rd/2010/01/08/3/con#a20</v>
      </c>
      <c r="T6" s="1" t="str">
        <f>VLOOKUP(M6,Taula15[],2,0)</f>
        <v>https://www.ccn-cert.cni.es/publico/ens/ens/1078.htm</v>
      </c>
      <c r="U6" s="1" t="str">
        <f>VLOOKUP(N6,Taula15[],2,0)</f>
        <v>https://www.ccn-cert.cni.es/publico/ens/ens/1105.htm</v>
      </c>
      <c r="V6" s="1" t="str">
        <f>VLOOKUP(O6,Taula15[],2,0)</f>
        <v>https://www.ccn-cert.cni.es/publico/ens/ens/1146.htm</v>
      </c>
      <c r="W6" s="1" t="str">
        <f>VLOOKUP(P6,Taula15[],2,0)</f>
        <v>https://www.ccn-cert.cni.es/publico/ens/ens/1151.htm</v>
      </c>
      <c r="X6" s="1" t="str">
        <f>VLOOKUP(Q6,Taula15[],2,0)</f>
        <v>https://www.ccn-cert.cni.es/publico/ens/ens/1140.htm</v>
      </c>
    </row>
    <row r="7" spans="1:24" ht="29.4" thickBot="1" x14ac:dyDescent="0.35">
      <c r="A7" s="58" t="s">
        <v>83</v>
      </c>
      <c r="B7" s="56" t="s">
        <v>227</v>
      </c>
      <c r="C7" s="131"/>
      <c r="D7" s="125"/>
      <c r="E7" s="87" t="str">
        <f t="shared" si="1"/>
        <v>[org.4]</v>
      </c>
      <c r="F7" s="87" t="str">
        <f t="shared" si="2"/>
        <v>[op.exp.11]</v>
      </c>
      <c r="G7" s="87" t="str">
        <f t="shared" si="3"/>
        <v>[mp.si.2]</v>
      </c>
      <c r="H7" s="87" t="str">
        <f t="shared" si="4"/>
        <v>[mp.sw.1]</v>
      </c>
      <c r="I7" s="87" t="str">
        <f t="shared" si="5"/>
        <v>[mp.com.2]</v>
      </c>
      <c r="J7" s="87" t="str">
        <f t="shared" si="6"/>
        <v/>
      </c>
      <c r="L7" s="86" t="s">
        <v>393</v>
      </c>
      <c r="M7" s="79" t="s">
        <v>418</v>
      </c>
      <c r="N7" s="79" t="s">
        <v>458</v>
      </c>
      <c r="O7" s="79" t="s">
        <v>293</v>
      </c>
      <c r="P7" s="79" t="s">
        <v>453</v>
      </c>
      <c r="Q7" s="64"/>
      <c r="S7" s="1" t="str">
        <f>VLOOKUP(L7,Taula15[],2,0)</f>
        <v>https://www.ccn-cert.cni.es/publico/ens/ens/1078.htm</v>
      </c>
      <c r="T7" s="1" t="str">
        <f>VLOOKUP(M7,Taula15[],2,0)</f>
        <v>https://www.ccn-cert.cni.es/publico/ens/ens/1105.htm</v>
      </c>
      <c r="U7" s="1" t="str">
        <f>VLOOKUP(N7,Taula15[],2,0)</f>
        <v>https://www.ccn-cert.cni.es/publico/ens/ens/1146.htm</v>
      </c>
      <c r="V7" s="1" t="str">
        <f>VLOOKUP(O7,Taula15[],2,0)</f>
        <v>https://www.ccn-cert.cni.es/publico/ens/ens/1151.htm</v>
      </c>
      <c r="W7" s="1" t="str">
        <f>VLOOKUP(P7,Taula15[],2,0)</f>
        <v>https://www.ccn-cert.cni.es/publico/ens/ens/1140.htm</v>
      </c>
      <c r="X7" s="1" t="e">
        <f>VLOOKUP(Q7,Taula15[],2,0)</f>
        <v>#N/A</v>
      </c>
    </row>
    <row r="8" spans="1:24" ht="47.4" customHeight="1" thickBot="1" x14ac:dyDescent="0.35">
      <c r="A8" s="22" t="s">
        <v>720</v>
      </c>
      <c r="B8" s="25" t="str">
        <f>IF(OR(COUNTBLANK(C2:C6),COUNTIF(C2:C6,"Pendent")&gt;=1),"Falten objectius per indicar",IF((COUNTIF(C2:C6,"No")&gt;=2),"Alt",IF((COUNTIF(C2:C6,"No")&gt;=1),"Mitjà",IF((COUNTIF(C2:C6,"No")=0),"Baix"))))</f>
        <v>Falten objectius per indicar</v>
      </c>
      <c r="C8" s="30"/>
      <c r="D8" s="34"/>
      <c r="E8" s="36"/>
    </row>
  </sheetData>
  <sheetProtection sheet="1" objects="1" scenarios="1"/>
  <conditionalFormatting sqref="B10">
    <cfRule type="colorScale" priority="14">
      <colorScale>
        <cfvo type="num" val="0"/>
        <cfvo type="percentile" val="50"/>
        <cfvo type="num" val="3"/>
        <color rgb="FF00B050"/>
        <color rgb="FFFFC000"/>
        <color rgb="FFFF0000"/>
      </colorScale>
    </cfRule>
  </conditionalFormatting>
  <conditionalFormatting sqref="B8">
    <cfRule type="containsText" priority="7" operator="containsText" text=" ">
      <formula>NOT(ISERROR(SEARCH(" ",B8)))</formula>
    </cfRule>
    <cfRule type="containsText" dxfId="230" priority="9" operator="containsText" text="Baix">
      <formula>NOT(ISERROR(SEARCH("Baix",B8)))</formula>
    </cfRule>
    <cfRule type="containsText" dxfId="229" priority="10" operator="containsText" text="Mitjà">
      <formula>NOT(ISERROR(SEARCH("Mitjà",B8)))</formula>
    </cfRule>
    <cfRule type="containsText" dxfId="228" priority="11" operator="containsText" text="Alt">
      <formula>NOT(ISERROR(SEARCH("Alt",B8)))</formula>
    </cfRule>
  </conditionalFormatting>
  <conditionalFormatting sqref="C2:C7">
    <cfRule type="containsText" dxfId="227" priority="6" operator="containsText" text="Sí">
      <formula>NOT(ISERROR(SEARCH("Sí",C2)))</formula>
    </cfRule>
  </conditionalFormatting>
  <conditionalFormatting sqref="C2:C7">
    <cfRule type="containsText" dxfId="226" priority="4" operator="containsText" text="Pendent">
      <formula>NOT(ISERROR(SEARCH("Pendent",C2)))</formula>
    </cfRule>
    <cfRule type="cellIs" dxfId="225" priority="5" operator="equal">
      <formula>"No"</formula>
    </cfRule>
  </conditionalFormatting>
  <conditionalFormatting sqref="E8 E2:J7">
    <cfRule type="expression" dxfId="224" priority="2">
      <formula>OR($C2="Sí",$C2="No aplica",$C2="")</formula>
    </cfRule>
  </conditionalFormatting>
  <conditionalFormatting sqref="L2:L7">
    <cfRule type="expression" dxfId="223" priority="1">
      <formula>OR($C2="Sí",$C2="No aplica")</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Dades!$A$2:$A$5</xm:f>
          </x14:formula1>
          <xm:sqref>C2:C7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8"/>
  <dimension ref="A1:AA11"/>
  <sheetViews>
    <sheetView workbookViewId="0">
      <selection activeCell="C2" sqref="C2"/>
    </sheetView>
  </sheetViews>
  <sheetFormatPr defaultColWidth="11.44140625" defaultRowHeight="14.4" x14ac:dyDescent="0.3"/>
  <cols>
    <col min="1" max="1" width="22.109375" style="2" customWidth="1"/>
    <col min="2" max="2" width="73" style="2" customWidth="1"/>
    <col min="3" max="3" width="13.33203125" style="1" bestFit="1" customWidth="1"/>
    <col min="4" max="4" width="28.44140625" style="1" customWidth="1"/>
    <col min="5" max="6" width="13.33203125" style="1" bestFit="1" customWidth="1"/>
    <col min="7" max="7" width="13.6640625" style="1" bestFit="1" customWidth="1"/>
    <col min="8" max="11" width="13.33203125" style="1" bestFit="1" customWidth="1"/>
    <col min="12" max="12" width="11.44140625" style="1"/>
    <col min="13" max="27" width="0" style="1" hidden="1" customWidth="1"/>
    <col min="28" max="16384" width="11.44140625" style="1"/>
  </cols>
  <sheetData>
    <row r="1" spans="1:27" ht="33.6" customHeight="1" thickBot="1" x14ac:dyDescent="0.35">
      <c r="A1" s="138" t="s">
        <v>84</v>
      </c>
      <c r="B1" s="123" t="s">
        <v>10</v>
      </c>
      <c r="C1" s="117" t="s">
        <v>208</v>
      </c>
      <c r="D1" s="117" t="s">
        <v>213</v>
      </c>
      <c r="E1" s="16" t="s">
        <v>537</v>
      </c>
      <c r="F1" s="16" t="s">
        <v>538</v>
      </c>
      <c r="G1" s="16" t="s">
        <v>539</v>
      </c>
      <c r="H1" s="16" t="s">
        <v>540</v>
      </c>
      <c r="I1" s="16" t="s">
        <v>541</v>
      </c>
      <c r="J1" s="16" t="s">
        <v>543</v>
      </c>
      <c r="K1" s="16" t="s">
        <v>544</v>
      </c>
    </row>
    <row r="2" spans="1:27" ht="37.200000000000003" customHeight="1" x14ac:dyDescent="0.3">
      <c r="A2" s="2" t="s">
        <v>85</v>
      </c>
      <c r="B2" s="7" t="s">
        <v>235</v>
      </c>
      <c r="C2" s="129"/>
      <c r="D2" s="125"/>
      <c r="E2" s="83" t="str">
        <f>IFERROR(HYPERLINK(U2,M2),"")</f>
        <v>[org.3]</v>
      </c>
      <c r="F2" s="83" t="str">
        <f t="shared" ref="F2:K2" si="0">IFERROR(HYPERLINK(V2,N2),"")</f>
        <v>[op.pl.2]</v>
      </c>
      <c r="G2" s="83" t="str">
        <f t="shared" si="0"/>
        <v/>
      </c>
      <c r="H2" s="83" t="str">
        <f t="shared" si="0"/>
        <v>[op.acc.6]</v>
      </c>
      <c r="I2" s="83" t="str">
        <f t="shared" si="0"/>
        <v>[mp.sw.1]</v>
      </c>
      <c r="J2" s="83" t="str">
        <f t="shared" si="0"/>
        <v>[mp.s.2]</v>
      </c>
      <c r="K2" s="83" t="str">
        <f t="shared" si="0"/>
        <v/>
      </c>
      <c r="M2" s="81" t="s">
        <v>296</v>
      </c>
      <c r="N2" s="80" t="s">
        <v>295</v>
      </c>
      <c r="O2" s="80" t="s">
        <v>577</v>
      </c>
      <c r="P2" s="80" t="s">
        <v>405</v>
      </c>
      <c r="Q2" s="80" t="s">
        <v>293</v>
      </c>
      <c r="R2" s="80" t="s">
        <v>473</v>
      </c>
      <c r="S2" s="63"/>
      <c r="U2" s="1" t="str">
        <f>VLOOKUP(M2,Taula15[],2,0)</f>
        <v>https://www.ccn-cert.cni.es/publico/ens/ens/1077.htm</v>
      </c>
      <c r="V2" s="1" t="str">
        <f>VLOOKUP(N2,Taula15[],2,0)</f>
        <v>https://www.ccn-cert.cni.es/publico/ens/ens/1082.htm</v>
      </c>
      <c r="W2" s="1" t="e">
        <f>VLOOKUP(O2,Taula15[],2,0)</f>
        <v>#N/A</v>
      </c>
      <c r="X2" s="1" t="str">
        <f>VLOOKUP(P2,Taula15[],2,0)</f>
        <v>https://www.ccn-cert.cni.es/publico/ens/ens/1092.htm</v>
      </c>
      <c r="Y2" s="1" t="str">
        <f>VLOOKUP(Q2,Taula15[],2,0)</f>
        <v>https://www.ccn-cert.cni.es/publico/ens/ens/1151.htm</v>
      </c>
      <c r="Z2" s="1" t="str">
        <f>VLOOKUP(R2,Taula15[],2,0)</f>
        <v>https://www.ccn-cert.cni.es/publico/ens/ens/1163.htm</v>
      </c>
      <c r="AA2" s="1" t="e">
        <f>VLOOKUP(S2,Taula15[],2,0)</f>
        <v>#N/A</v>
      </c>
    </row>
    <row r="3" spans="1:27" ht="37.200000000000003" customHeight="1" x14ac:dyDescent="0.3">
      <c r="A3" s="2" t="s">
        <v>86</v>
      </c>
      <c r="B3" s="7" t="s">
        <v>87</v>
      </c>
      <c r="C3" s="130"/>
      <c r="D3" s="125"/>
      <c r="E3" s="83" t="str">
        <f t="shared" ref="E3:E10" si="1">IFERROR(HYPERLINK(U3,M3),"")</f>
        <v>[org.3]</v>
      </c>
      <c r="F3" s="83" t="str">
        <f t="shared" ref="F3:F10" si="2">IFERROR(HYPERLINK(V3,N3),"")</f>
        <v>[op.pl.2]</v>
      </c>
      <c r="G3" s="83" t="str">
        <f t="shared" ref="G3:G10" si="3">IFERROR(HYPERLINK(W3,O3),"")</f>
        <v/>
      </c>
      <c r="H3" s="83" t="str">
        <f t="shared" ref="H3:H10" si="4">IFERROR(HYPERLINK(X3,P3),"")</f>
        <v>[op.acc.7]</v>
      </c>
      <c r="I3" s="83" t="str">
        <f t="shared" ref="I3:I10" si="5">IFERROR(HYPERLINK(Y3,Q3),"")</f>
        <v>[mp.com.3]</v>
      </c>
      <c r="J3" s="83" t="str">
        <f t="shared" ref="J3:J10" si="6">IFERROR(HYPERLINK(Z3,R3),"")</f>
        <v>[mp.sw.1]</v>
      </c>
      <c r="K3" s="83" t="str">
        <f t="shared" ref="K3:K10" si="7">IFERROR(HYPERLINK(AA3,S3),"")</f>
        <v>[mp.s.2]</v>
      </c>
      <c r="M3" s="82" t="s">
        <v>296</v>
      </c>
      <c r="N3" s="79" t="s">
        <v>295</v>
      </c>
      <c r="O3" s="79" t="s">
        <v>577</v>
      </c>
      <c r="P3" s="79" t="s">
        <v>406</v>
      </c>
      <c r="Q3" s="79" t="s">
        <v>294</v>
      </c>
      <c r="R3" s="79" t="s">
        <v>293</v>
      </c>
      <c r="S3" s="64" t="s">
        <v>473</v>
      </c>
      <c r="U3" s="1" t="str">
        <f>VLOOKUP(M3,Taula15[],2,0)</f>
        <v>https://www.ccn-cert.cni.es/publico/ens/ens/1077.htm</v>
      </c>
      <c r="V3" s="1" t="str">
        <f>VLOOKUP(N3,Taula15[],2,0)</f>
        <v>https://www.ccn-cert.cni.es/publico/ens/ens/1082.htm</v>
      </c>
      <c r="W3" s="1" t="e">
        <f>VLOOKUP(O3,Taula15[],2,0)</f>
        <v>#N/A</v>
      </c>
      <c r="X3" s="1" t="str">
        <f>VLOOKUP(P3,Taula15[],2,0)</f>
        <v>https://www.ccn-cert.cni.es/publico/ens/ens/1093.htm</v>
      </c>
      <c r="Y3" s="1" t="str">
        <f>VLOOKUP(Q3,Taula15[],2,0)</f>
        <v>https://www.ccn-cert.cni.es/publico/ens/ens/1141.htm</v>
      </c>
      <c r="Z3" s="1" t="str">
        <f>VLOOKUP(R3,Taula15[],2,0)</f>
        <v>https://www.ccn-cert.cni.es/publico/ens/ens/1151.htm</v>
      </c>
      <c r="AA3" s="1" t="str">
        <f>VLOOKUP(S3,Taula15[],2,0)</f>
        <v>https://www.ccn-cert.cni.es/publico/ens/ens/1163.htm</v>
      </c>
    </row>
    <row r="4" spans="1:27" ht="50.25" customHeight="1" x14ac:dyDescent="0.3">
      <c r="A4" s="2" t="s">
        <v>88</v>
      </c>
      <c r="B4" s="7" t="s">
        <v>273</v>
      </c>
      <c r="C4" s="130"/>
      <c r="D4" s="125"/>
      <c r="E4" s="83" t="str">
        <f t="shared" si="1"/>
        <v>[op.pl.2]</v>
      </c>
      <c r="F4" s="83" t="str">
        <f t="shared" si="2"/>
        <v>[op.acc.5]</v>
      </c>
      <c r="G4" s="83" t="str">
        <f t="shared" si="3"/>
        <v/>
      </c>
      <c r="H4" s="83" t="str">
        <f t="shared" si="4"/>
        <v/>
      </c>
      <c r="I4" s="83" t="str">
        <f t="shared" si="5"/>
        <v/>
      </c>
      <c r="J4" s="83" t="str">
        <f t="shared" si="6"/>
        <v/>
      </c>
      <c r="K4" s="83" t="str">
        <f t="shared" si="7"/>
        <v/>
      </c>
      <c r="M4" s="81" t="s">
        <v>295</v>
      </c>
      <c r="N4" s="80" t="s">
        <v>404</v>
      </c>
      <c r="O4" s="80"/>
      <c r="P4" s="80"/>
      <c r="Q4" s="80"/>
      <c r="R4" s="80"/>
      <c r="S4" s="63"/>
      <c r="U4" s="1" t="str">
        <f>VLOOKUP(M4,Taula15[],2,0)</f>
        <v>https://www.ccn-cert.cni.es/publico/ens/ens/1082.htm</v>
      </c>
      <c r="V4" s="1" t="str">
        <f>VLOOKUP(N4,Taula15[],2,0)</f>
        <v>https://www.ccn-cert.cni.es/publico/ens/ens/1091.htm</v>
      </c>
      <c r="W4" s="1" t="e">
        <f>VLOOKUP(O4,Taula15[],2,0)</f>
        <v>#N/A</v>
      </c>
      <c r="X4" s="1" t="e">
        <f>VLOOKUP(P4,Taula15[],2,0)</f>
        <v>#N/A</v>
      </c>
      <c r="Y4" s="1" t="e">
        <f>VLOOKUP(Q4,Taula15[],2,0)</f>
        <v>#N/A</v>
      </c>
      <c r="Z4" s="1" t="e">
        <f>VLOOKUP(R4,Taula15[],2,0)</f>
        <v>#N/A</v>
      </c>
      <c r="AA4" s="1" t="e">
        <f>VLOOKUP(S4,Taula15[],2,0)</f>
        <v>#N/A</v>
      </c>
    </row>
    <row r="5" spans="1:27" ht="43.2" x14ac:dyDescent="0.3">
      <c r="A5" s="2" t="s">
        <v>89</v>
      </c>
      <c r="B5" s="7" t="s">
        <v>274</v>
      </c>
      <c r="C5" s="130"/>
      <c r="D5" s="125"/>
      <c r="E5" s="83" t="str">
        <f t="shared" si="1"/>
        <v>[org.2]</v>
      </c>
      <c r="F5" s="83" t="str">
        <f t="shared" si="2"/>
        <v>[op.pl.2]</v>
      </c>
      <c r="G5" s="83" t="str">
        <f t="shared" si="3"/>
        <v>[op.acc.5]</v>
      </c>
      <c r="H5" s="83" t="str">
        <f t="shared" si="4"/>
        <v/>
      </c>
      <c r="I5" s="83" t="str">
        <f t="shared" si="5"/>
        <v/>
      </c>
      <c r="J5" s="83" t="str">
        <f t="shared" si="6"/>
        <v/>
      </c>
      <c r="K5" s="83" t="str">
        <f t="shared" si="7"/>
        <v/>
      </c>
      <c r="M5" s="82" t="s">
        <v>291</v>
      </c>
      <c r="N5" s="79" t="s">
        <v>295</v>
      </c>
      <c r="O5" s="79" t="s">
        <v>404</v>
      </c>
      <c r="P5" s="79"/>
      <c r="Q5" s="79"/>
      <c r="R5" s="79"/>
      <c r="S5" s="64"/>
      <c r="U5" s="1" t="str">
        <f>VLOOKUP(M5,Taula15[],2,0)</f>
        <v>https://www.ccn-cert.cni.es/publico/ens/ens/1076.htm</v>
      </c>
      <c r="V5" s="1" t="str">
        <f>VLOOKUP(N5,Taula15[],2,0)</f>
        <v>https://www.ccn-cert.cni.es/publico/ens/ens/1082.htm</v>
      </c>
      <c r="W5" s="1" t="str">
        <f>VLOOKUP(O5,Taula15[],2,0)</f>
        <v>https://www.ccn-cert.cni.es/publico/ens/ens/1091.htm</v>
      </c>
      <c r="X5" s="1" t="e">
        <f>VLOOKUP(P5,Taula15[],2,0)</f>
        <v>#N/A</v>
      </c>
      <c r="Y5" s="1" t="e">
        <f>VLOOKUP(Q5,Taula15[],2,0)</f>
        <v>#N/A</v>
      </c>
      <c r="Z5" s="1" t="e">
        <f>VLOOKUP(R5,Taula15[],2,0)</f>
        <v>#N/A</v>
      </c>
      <c r="AA5" s="1" t="e">
        <f>VLOOKUP(S5,Taula15[],2,0)</f>
        <v>#N/A</v>
      </c>
    </row>
    <row r="6" spans="1:27" ht="41.25" customHeight="1" x14ac:dyDescent="0.3">
      <c r="A6" s="2" t="s">
        <v>90</v>
      </c>
      <c r="B6" s="7" t="s">
        <v>95</v>
      </c>
      <c r="C6" s="130"/>
      <c r="D6" s="125"/>
      <c r="E6" s="83" t="str">
        <f t="shared" si="1"/>
        <v>[op.pl.2]</v>
      </c>
      <c r="F6" s="83" t="str">
        <f t="shared" si="2"/>
        <v>[op.acc.5]</v>
      </c>
      <c r="G6" s="83" t="str">
        <f t="shared" si="3"/>
        <v/>
      </c>
      <c r="H6" s="83" t="str">
        <f t="shared" si="4"/>
        <v/>
      </c>
      <c r="I6" s="83" t="str">
        <f t="shared" si="5"/>
        <v/>
      </c>
      <c r="J6" s="83" t="str">
        <f t="shared" si="6"/>
        <v/>
      </c>
      <c r="K6" s="83" t="str">
        <f t="shared" si="7"/>
        <v/>
      </c>
      <c r="M6" s="81" t="s">
        <v>295</v>
      </c>
      <c r="N6" s="80" t="s">
        <v>404</v>
      </c>
      <c r="O6" s="80"/>
      <c r="P6" s="80"/>
      <c r="Q6" s="80"/>
      <c r="R6" s="80"/>
      <c r="S6" s="63"/>
      <c r="U6" s="1" t="str">
        <f>VLOOKUP(M6,Taula15[],2,0)</f>
        <v>https://www.ccn-cert.cni.es/publico/ens/ens/1082.htm</v>
      </c>
      <c r="V6" s="1" t="str">
        <f>VLOOKUP(N6,Taula15[],2,0)</f>
        <v>https://www.ccn-cert.cni.es/publico/ens/ens/1091.htm</v>
      </c>
      <c r="W6" s="1" t="e">
        <f>VLOOKUP(O6,Taula15[],2,0)</f>
        <v>#N/A</v>
      </c>
      <c r="X6" s="1" t="e">
        <f>VLOOKUP(P6,Taula15[],2,0)</f>
        <v>#N/A</v>
      </c>
      <c r="Y6" s="1" t="e">
        <f>VLOOKUP(Q6,Taula15[],2,0)</f>
        <v>#N/A</v>
      </c>
      <c r="Z6" s="1" t="e">
        <f>VLOOKUP(R6,Taula15[],2,0)</f>
        <v>#N/A</v>
      </c>
      <c r="AA6" s="1" t="e">
        <f>VLOOKUP(S6,Taula15[],2,0)</f>
        <v>#N/A</v>
      </c>
    </row>
    <row r="7" spans="1:27" ht="48.75" customHeight="1" x14ac:dyDescent="0.3">
      <c r="A7" s="2" t="s">
        <v>91</v>
      </c>
      <c r="B7" s="5" t="s">
        <v>689</v>
      </c>
      <c r="C7" s="130"/>
      <c r="D7" s="125"/>
      <c r="E7" s="83" t="str">
        <f t="shared" si="1"/>
        <v>[op.pl.2]</v>
      </c>
      <c r="F7" s="83" t="str">
        <f t="shared" si="2"/>
        <v>[op.acc.5]</v>
      </c>
      <c r="G7" s="83" t="str">
        <f t="shared" si="3"/>
        <v/>
      </c>
      <c r="H7" s="83" t="str">
        <f t="shared" si="4"/>
        <v/>
      </c>
      <c r="I7" s="83" t="str">
        <f t="shared" si="5"/>
        <v/>
      </c>
      <c r="J7" s="83" t="str">
        <f t="shared" si="6"/>
        <v/>
      </c>
      <c r="K7" s="83" t="str">
        <f t="shared" si="7"/>
        <v/>
      </c>
      <c r="M7" s="82" t="s">
        <v>295</v>
      </c>
      <c r="N7" s="79" t="s">
        <v>404</v>
      </c>
      <c r="O7" s="79"/>
      <c r="P7" s="79"/>
      <c r="Q7" s="79"/>
      <c r="R7" s="79"/>
      <c r="S7" s="64"/>
      <c r="U7" s="1" t="str">
        <f>VLOOKUP(M7,Taula15[],2,0)</f>
        <v>https://www.ccn-cert.cni.es/publico/ens/ens/1082.htm</v>
      </c>
      <c r="V7" s="1" t="str">
        <f>VLOOKUP(N7,Taula15[],2,0)</f>
        <v>https://www.ccn-cert.cni.es/publico/ens/ens/1091.htm</v>
      </c>
      <c r="W7" s="1" t="e">
        <f>VLOOKUP(O7,Taula15[],2,0)</f>
        <v>#N/A</v>
      </c>
      <c r="X7" s="1" t="e">
        <f>VLOOKUP(P7,Taula15[],2,0)</f>
        <v>#N/A</v>
      </c>
      <c r="Y7" s="1" t="e">
        <f>VLOOKUP(Q7,Taula15[],2,0)</f>
        <v>#N/A</v>
      </c>
      <c r="Z7" s="1" t="e">
        <f>VLOOKUP(R7,Taula15[],2,0)</f>
        <v>#N/A</v>
      </c>
      <c r="AA7" s="1" t="e">
        <f>VLOOKUP(S7,Taula15[],2,0)</f>
        <v>#N/A</v>
      </c>
    </row>
    <row r="8" spans="1:27" ht="33" customHeight="1" x14ac:dyDescent="0.3">
      <c r="A8" s="2" t="s">
        <v>92</v>
      </c>
      <c r="B8" s="5" t="s">
        <v>690</v>
      </c>
      <c r="C8" s="130"/>
      <c r="D8" s="125"/>
      <c r="E8" s="83" t="str">
        <f t="shared" si="1"/>
        <v>[mp.eq.2]</v>
      </c>
      <c r="F8" s="83" t="str">
        <f t="shared" si="2"/>
        <v/>
      </c>
      <c r="G8" s="83" t="str">
        <f t="shared" si="3"/>
        <v/>
      </c>
      <c r="H8" s="83" t="str">
        <f t="shared" si="4"/>
        <v/>
      </c>
      <c r="I8" s="83" t="str">
        <f t="shared" si="5"/>
        <v/>
      </c>
      <c r="J8" s="83" t="str">
        <f t="shared" si="6"/>
        <v/>
      </c>
      <c r="K8" s="83" t="str">
        <f t="shared" si="7"/>
        <v/>
      </c>
      <c r="M8" s="81" t="s">
        <v>448</v>
      </c>
      <c r="N8" s="80"/>
      <c r="O8" s="80"/>
      <c r="P8" s="80"/>
      <c r="Q8" s="80"/>
      <c r="R8" s="80"/>
      <c r="S8" s="63"/>
      <c r="U8" s="1" t="str">
        <f>VLOOKUP(M8,Taula15[],2,0)</f>
        <v>https://www.ccn-cert.cni.es/publico/ens/ens/1135.htm</v>
      </c>
      <c r="V8" s="1" t="e">
        <f>VLOOKUP(N8,Taula15[],2,0)</f>
        <v>#N/A</v>
      </c>
      <c r="W8" s="1" t="e">
        <f>VLOOKUP(O8,Taula15[],2,0)</f>
        <v>#N/A</v>
      </c>
      <c r="X8" s="1" t="e">
        <f>VLOOKUP(P8,Taula15[],2,0)</f>
        <v>#N/A</v>
      </c>
      <c r="Y8" s="1" t="e">
        <f>VLOOKUP(Q8,Taula15[],2,0)</f>
        <v>#N/A</v>
      </c>
      <c r="Z8" s="1" t="e">
        <f>VLOOKUP(R8,Taula15[],2,0)</f>
        <v>#N/A</v>
      </c>
      <c r="AA8" s="1" t="e">
        <f>VLOOKUP(S8,Taula15[],2,0)</f>
        <v>#N/A</v>
      </c>
    </row>
    <row r="9" spans="1:27" ht="54.75" customHeight="1" x14ac:dyDescent="0.3">
      <c r="A9" s="58" t="s">
        <v>93</v>
      </c>
      <c r="B9" s="57" t="s">
        <v>210</v>
      </c>
      <c r="C9" s="130"/>
      <c r="D9" s="125"/>
      <c r="E9" s="83" t="str">
        <f t="shared" si="1"/>
        <v>[op.pl.2]</v>
      </c>
      <c r="F9" s="83" t="str">
        <f t="shared" si="2"/>
        <v/>
      </c>
      <c r="G9" s="83" t="str">
        <f t="shared" si="3"/>
        <v>[op.acc.6]</v>
      </c>
      <c r="H9" s="83" t="str">
        <f t="shared" si="4"/>
        <v>[op.acc.7]</v>
      </c>
      <c r="I9" s="83" t="str">
        <f t="shared" si="5"/>
        <v>[mp.com.3]</v>
      </c>
      <c r="J9" s="83" t="str">
        <f t="shared" si="6"/>
        <v>[mp.sw.1]</v>
      </c>
      <c r="K9" s="83" t="str">
        <f t="shared" si="7"/>
        <v>[mp.s.2]</v>
      </c>
      <c r="M9" s="82" t="s">
        <v>295</v>
      </c>
      <c r="N9" s="79" t="s">
        <v>577</v>
      </c>
      <c r="O9" s="79" t="s">
        <v>405</v>
      </c>
      <c r="P9" s="79" t="s">
        <v>406</v>
      </c>
      <c r="Q9" s="79" t="s">
        <v>294</v>
      </c>
      <c r="R9" s="79" t="s">
        <v>293</v>
      </c>
      <c r="S9" s="64" t="s">
        <v>473</v>
      </c>
      <c r="U9" s="1" t="str">
        <f>VLOOKUP(M9,Taula15[],2,0)</f>
        <v>https://www.ccn-cert.cni.es/publico/ens/ens/1082.htm</v>
      </c>
      <c r="V9" s="1" t="e">
        <f>VLOOKUP(N9,Taula15[],2,0)</f>
        <v>#N/A</v>
      </c>
      <c r="W9" s="1" t="str">
        <f>VLOOKUP(O9,Taula15[],2,0)</f>
        <v>https://www.ccn-cert.cni.es/publico/ens/ens/1092.htm</v>
      </c>
      <c r="X9" s="1" t="str">
        <f>VLOOKUP(P9,Taula15[],2,0)</f>
        <v>https://www.ccn-cert.cni.es/publico/ens/ens/1093.htm</v>
      </c>
      <c r="Y9" s="1" t="str">
        <f>VLOOKUP(Q9,Taula15[],2,0)</f>
        <v>https://www.ccn-cert.cni.es/publico/ens/ens/1141.htm</v>
      </c>
      <c r="Z9" s="1" t="str">
        <f>VLOOKUP(R9,Taula15[],2,0)</f>
        <v>https://www.ccn-cert.cni.es/publico/ens/ens/1151.htm</v>
      </c>
      <c r="AA9" s="1" t="str">
        <f>VLOOKUP(S9,Taula15[],2,0)</f>
        <v>https://www.ccn-cert.cni.es/publico/ens/ens/1163.htm</v>
      </c>
    </row>
    <row r="10" spans="1:27" ht="53.4" customHeight="1" thickBot="1" x14ac:dyDescent="0.35">
      <c r="A10" s="58" t="s">
        <v>94</v>
      </c>
      <c r="B10" s="56" t="s">
        <v>691</v>
      </c>
      <c r="C10" s="131"/>
      <c r="D10" s="125"/>
      <c r="E10" s="83" t="str">
        <f t="shared" si="1"/>
        <v>[op.pl.1]</v>
      </c>
      <c r="F10" s="83" t="str">
        <f t="shared" si="2"/>
        <v>[op.pl.2]</v>
      </c>
      <c r="G10" s="83" t="str">
        <f t="shared" si="3"/>
        <v/>
      </c>
      <c r="H10" s="83" t="str">
        <f t="shared" si="4"/>
        <v/>
      </c>
      <c r="I10" s="83" t="str">
        <f t="shared" si="5"/>
        <v/>
      </c>
      <c r="J10" s="83" t="str">
        <f t="shared" si="6"/>
        <v/>
      </c>
      <c r="K10" s="83" t="str">
        <f t="shared" si="7"/>
        <v/>
      </c>
      <c r="M10" s="81" t="s">
        <v>396</v>
      </c>
      <c r="N10" s="80" t="s">
        <v>295</v>
      </c>
      <c r="O10" s="80" t="s">
        <v>577</v>
      </c>
      <c r="P10" s="80"/>
      <c r="Q10" s="80"/>
      <c r="R10" s="80"/>
      <c r="S10" s="63"/>
      <c r="U10" s="1" t="str">
        <f>VLOOKUP(M10,Taula15[],2,0)</f>
        <v>https://www.ccn-cert.cni.es/publico/ens/ens/1081.htm</v>
      </c>
      <c r="V10" s="1" t="str">
        <f>VLOOKUP(N10,Taula15[],2,0)</f>
        <v>https://www.ccn-cert.cni.es/publico/ens/ens/1082.htm</v>
      </c>
      <c r="W10" s="1" t="e">
        <f>VLOOKUP(O10,Taula15[],2,0)</f>
        <v>#N/A</v>
      </c>
      <c r="X10" s="1" t="e">
        <f>VLOOKUP(P10,Taula15[],2,0)</f>
        <v>#N/A</v>
      </c>
      <c r="Y10" s="1" t="e">
        <f>VLOOKUP(Q10,Taula15[],2,0)</f>
        <v>#N/A</v>
      </c>
      <c r="Z10" s="1" t="e">
        <f>VLOOKUP(R10,Taula15[],2,0)</f>
        <v>#N/A</v>
      </c>
      <c r="AA10" s="1" t="e">
        <f>VLOOKUP(S10,Taula15[],2,0)</f>
        <v>#N/A</v>
      </c>
    </row>
    <row r="11" spans="1:27" ht="51.6" customHeight="1" thickBot="1" x14ac:dyDescent="0.35">
      <c r="A11" s="22" t="s">
        <v>720</v>
      </c>
      <c r="B11" s="25" t="str">
        <f>IF(OR(COUNTBLANK(C2:C8),COUNTIF(C2:C8,"Pendent")&gt;=1),"Falten objectius per indicar",IF((COUNTIF(C2:C8,"No")&gt;=4),"Alt",IF((COUNTIF(C2:C8,"No")&gt;=1),"Mitjà",IF((COUNTIF(C2:C8,"No")=0),"Baix"))))</f>
        <v>Falten objectius per indicar</v>
      </c>
      <c r="C11" s="6"/>
      <c r="D11" s="34"/>
      <c r="E11" s="36"/>
    </row>
  </sheetData>
  <sheetProtection sheet="1" objects="1" scenarios="1"/>
  <conditionalFormatting sqref="B11">
    <cfRule type="containsText" priority="7" operator="containsText" text=" ">
      <formula>NOT(ISERROR(SEARCH(" ",B11)))</formula>
    </cfRule>
    <cfRule type="containsText" dxfId="210" priority="8" operator="containsText" text="Baix">
      <formula>NOT(ISERROR(SEARCH("Baix",B11)))</formula>
    </cfRule>
    <cfRule type="containsText" dxfId="209" priority="9" operator="containsText" text="Mitjà">
      <formula>NOT(ISERROR(SEARCH("Mitjà",B11)))</formula>
    </cfRule>
    <cfRule type="containsText" dxfId="208" priority="10" operator="containsText" text="Alt">
      <formula>NOT(ISERROR(SEARCH("Alt",B11)))</formula>
    </cfRule>
  </conditionalFormatting>
  <conditionalFormatting sqref="C2:C10">
    <cfRule type="containsText" dxfId="207" priority="6" operator="containsText" text="Sí">
      <formula>NOT(ISERROR(SEARCH("Sí",C2)))</formula>
    </cfRule>
  </conditionalFormatting>
  <conditionalFormatting sqref="C2:C10">
    <cfRule type="containsText" dxfId="206" priority="4" operator="containsText" text="Pendent">
      <formula>NOT(ISERROR(SEARCH("Pendent",C2)))</formula>
    </cfRule>
    <cfRule type="cellIs" dxfId="205" priority="5" operator="equal">
      <formula>"No"</formula>
    </cfRule>
  </conditionalFormatting>
  <conditionalFormatting sqref="E11 E2:K10">
    <cfRule type="expression" dxfId="204" priority="2">
      <formula>OR($C2="Sí",$C2="No aplica",$C2="")</formula>
    </cfRule>
  </conditionalFormatting>
  <conditionalFormatting sqref="M2:M10">
    <cfRule type="expression" dxfId="203" priority="1">
      <formula>OR($C2="Sí",$C2="No aplica")</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Dades!$A$2:$A$5</xm:f>
          </x14:formula1>
          <xm:sqref>C2:C10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ull9"/>
  <dimension ref="A1:AA21"/>
  <sheetViews>
    <sheetView workbookViewId="0">
      <selection activeCell="C2" sqref="C2"/>
    </sheetView>
  </sheetViews>
  <sheetFormatPr defaultColWidth="11.44140625" defaultRowHeight="14.4" x14ac:dyDescent="0.3"/>
  <cols>
    <col min="1" max="1" width="30.6640625" style="2" customWidth="1"/>
    <col min="2" max="2" width="68.44140625" style="2" customWidth="1"/>
    <col min="3" max="3" width="14" style="1" bestFit="1" customWidth="1"/>
    <col min="4" max="4" width="24.33203125" style="1" bestFit="1" customWidth="1"/>
    <col min="5" max="10" width="13.33203125" style="1" bestFit="1" customWidth="1"/>
    <col min="11" max="12" width="11.44140625" style="1"/>
    <col min="13" max="27" width="0" style="1" hidden="1" customWidth="1"/>
    <col min="28" max="16384" width="11.44140625" style="1"/>
  </cols>
  <sheetData>
    <row r="1" spans="1:27" ht="31.8" thickBot="1" x14ac:dyDescent="0.35">
      <c r="A1" s="138" t="s">
        <v>96</v>
      </c>
      <c r="B1" s="17" t="s">
        <v>10</v>
      </c>
      <c r="C1" s="117" t="s">
        <v>208</v>
      </c>
      <c r="D1" s="137" t="s">
        <v>213</v>
      </c>
      <c r="E1" s="16" t="s">
        <v>537</v>
      </c>
      <c r="F1" s="16" t="s">
        <v>538</v>
      </c>
      <c r="G1" s="16" t="s">
        <v>539</v>
      </c>
      <c r="H1" s="16" t="s">
        <v>540</v>
      </c>
      <c r="I1" s="16" t="s">
        <v>541</v>
      </c>
      <c r="J1" s="16" t="s">
        <v>543</v>
      </c>
      <c r="K1" s="16" t="s">
        <v>544</v>
      </c>
    </row>
    <row r="2" spans="1:27" ht="47.25" customHeight="1" x14ac:dyDescent="0.3">
      <c r="A2" s="2" t="s">
        <v>97</v>
      </c>
      <c r="B2" s="7" t="s">
        <v>98</v>
      </c>
      <c r="C2" s="130"/>
      <c r="D2" s="125"/>
      <c r="E2" s="83" t="str">
        <f>IFERROR(HYPERLINK(U2,M2),"")</f>
        <v>Art. 16</v>
      </c>
      <c r="F2" s="83" t="str">
        <f t="shared" ref="F2:K2" si="0">IFERROR(HYPERLINK(V2,N2),"")</f>
        <v>Art. 19</v>
      </c>
      <c r="G2" s="83" t="str">
        <f t="shared" si="0"/>
        <v>Art. 21</v>
      </c>
      <c r="H2" s="83" t="str">
        <f t="shared" si="0"/>
        <v>[op.exp.2]</v>
      </c>
      <c r="I2" s="83" t="str">
        <f t="shared" si="0"/>
        <v>[op.exp.3]</v>
      </c>
      <c r="J2" s="83" t="str">
        <f t="shared" si="0"/>
        <v/>
      </c>
      <c r="K2" s="83" t="str">
        <f t="shared" si="0"/>
        <v/>
      </c>
      <c r="M2" s="81" t="s">
        <v>481</v>
      </c>
      <c r="N2" s="80" t="s">
        <v>483</v>
      </c>
      <c r="O2" s="80" t="s">
        <v>484</v>
      </c>
      <c r="P2" s="80" t="s">
        <v>409</v>
      </c>
      <c r="Q2" s="80" t="s">
        <v>410</v>
      </c>
      <c r="R2" s="80"/>
      <c r="S2" s="63"/>
      <c r="U2" s="1" t="str">
        <f>VLOOKUP(M2,Taula15[],2,0)</f>
        <v>https://www.boe.es/eli/es/rd/2010/01/08/3/con#a16</v>
      </c>
      <c r="V2" s="1" t="str">
        <f>VLOOKUP(N2,Taula15[],2,0)</f>
        <v>https://www.boe.es/eli/es/rd/2010/01/08/3/con#a19</v>
      </c>
      <c r="W2" s="1" t="str">
        <f>VLOOKUP(O2,Taula15[],2,0)</f>
        <v>https://www.boe.es/eli/es/rd/2010/01/08/3/con#a21</v>
      </c>
      <c r="X2" s="1" t="str">
        <f>VLOOKUP(P2,Taula15[],2,0)</f>
        <v>https://www.ccn-cert.cni.es/publico/ens/ens/1096.htm</v>
      </c>
      <c r="Y2" s="1" t="str">
        <f>VLOOKUP(Q2,Taula15[],2,0)</f>
        <v>https://www.ccn-cert.cni.es/publico/ens/ens/1097.htm</v>
      </c>
      <c r="Z2" s="1" t="e">
        <f>VLOOKUP(R2,Taula15[],2,0)</f>
        <v>#N/A</v>
      </c>
      <c r="AA2" s="1" t="e">
        <f>VLOOKUP(S2,Taula15[],2,0)</f>
        <v>#N/A</v>
      </c>
    </row>
    <row r="3" spans="1:27" ht="49.95" customHeight="1" x14ac:dyDescent="0.3">
      <c r="A3" s="2" t="s">
        <v>99</v>
      </c>
      <c r="B3" s="7" t="s">
        <v>692</v>
      </c>
      <c r="C3" s="130"/>
      <c r="D3" s="125"/>
      <c r="E3" s="83" t="str">
        <f t="shared" ref="E3:E20" si="1">IFERROR(HYPERLINK(U3,M3),"")</f>
        <v>Art. 21</v>
      </c>
      <c r="F3" s="83" t="str">
        <f t="shared" ref="F3:F20" si="2">IFERROR(HYPERLINK(V3,N3),"")</f>
        <v>[op.exp.11]</v>
      </c>
      <c r="G3" s="83" t="str">
        <f t="shared" ref="G3:G20" si="3">IFERROR(HYPERLINK(W3,O3),"")</f>
        <v>[mp.eq.3]</v>
      </c>
      <c r="H3" s="83" t="str">
        <f t="shared" ref="H3:H20" si="4">IFERROR(HYPERLINK(X3,P3),"")</f>
        <v>[mp.si.2]</v>
      </c>
      <c r="I3" s="83" t="str">
        <f t="shared" ref="I3:I20" si="5">IFERROR(HYPERLINK(Y3,Q3),"")</f>
        <v>[mp.info.1]</v>
      </c>
      <c r="J3" s="83" t="str">
        <f t="shared" ref="J3:J20" si="6">IFERROR(HYPERLINK(Z3,R3),"")</f>
        <v>[mp.info.3]</v>
      </c>
      <c r="K3" s="83" t="str">
        <f t="shared" ref="K3:K20" si="7">IFERROR(HYPERLINK(AA3,S3),"")</f>
        <v/>
      </c>
      <c r="M3" s="82" t="s">
        <v>484</v>
      </c>
      <c r="N3" s="79" t="s">
        <v>418</v>
      </c>
      <c r="O3" s="79" t="s">
        <v>449</v>
      </c>
      <c r="P3" s="79" t="s">
        <v>458</v>
      </c>
      <c r="Q3" s="79" t="s">
        <v>464</v>
      </c>
      <c r="R3" s="79" t="s">
        <v>466</v>
      </c>
      <c r="S3" s="64"/>
      <c r="U3" s="1" t="str">
        <f>VLOOKUP(M3,Taula15[],2,0)</f>
        <v>https://www.boe.es/eli/es/rd/2010/01/08/3/con#a21</v>
      </c>
      <c r="V3" s="1" t="str">
        <f>VLOOKUP(N3,Taula15[],2,0)</f>
        <v>https://www.ccn-cert.cni.es/publico/ens/ens/1105.htm</v>
      </c>
      <c r="W3" s="1" t="str">
        <f>VLOOKUP(O3,Taula15[],2,0)</f>
        <v>https://www.ccn-cert.cni.es/publico/ens/ens/1136.htm</v>
      </c>
      <c r="X3" s="1" t="str">
        <f>VLOOKUP(P3,Taula15[],2,0)</f>
        <v>https://www.ccn-cert.cni.es/publico/ens/ens/1146.htm</v>
      </c>
      <c r="Y3" s="1" t="str">
        <f>VLOOKUP(Q3,Taula15[],2,0)</f>
        <v>https://www.ccn-cert.cni.es/publico/ens/ens/1154.htm</v>
      </c>
      <c r="Z3" s="1" t="str">
        <f>VLOOKUP(R3,Taula15[],2,0)</f>
        <v>https://www.ccn-cert.cni.es/publico/ens/ens/1156.htm</v>
      </c>
      <c r="AA3" s="1" t="e">
        <f>VLOOKUP(S3,Taula15[],2,0)</f>
        <v>#N/A</v>
      </c>
    </row>
    <row r="4" spans="1:27" ht="54.75" customHeight="1" x14ac:dyDescent="0.3">
      <c r="A4" s="2" t="s">
        <v>100</v>
      </c>
      <c r="B4" s="7" t="s">
        <v>103</v>
      </c>
      <c r="C4" s="130"/>
      <c r="D4" s="125"/>
      <c r="E4" s="83" t="str">
        <f t="shared" si="1"/>
        <v>Art. 21</v>
      </c>
      <c r="F4" s="83" t="str">
        <f t="shared" si="2"/>
        <v>[op.acc.7]</v>
      </c>
      <c r="G4" s="83" t="str">
        <f t="shared" si="3"/>
        <v>[mp.info.1]</v>
      </c>
      <c r="H4" s="83" t="str">
        <f t="shared" si="4"/>
        <v/>
      </c>
      <c r="I4" s="83" t="str">
        <f t="shared" si="5"/>
        <v/>
      </c>
      <c r="J4" s="83" t="str">
        <f t="shared" si="6"/>
        <v/>
      </c>
      <c r="K4" s="83" t="str">
        <f t="shared" si="7"/>
        <v/>
      </c>
      <c r="M4" s="81" t="s">
        <v>484</v>
      </c>
      <c r="N4" s="80" t="s">
        <v>406</v>
      </c>
      <c r="O4" s="80" t="s">
        <v>464</v>
      </c>
      <c r="P4" s="80"/>
      <c r="Q4" s="80"/>
      <c r="R4" s="80"/>
      <c r="S4" s="63"/>
      <c r="U4" s="1" t="str">
        <f>VLOOKUP(M4,Taula15[],2,0)</f>
        <v>https://www.boe.es/eli/es/rd/2010/01/08/3/con#a21</v>
      </c>
      <c r="V4" s="1" t="str">
        <f>VLOOKUP(N4,Taula15[],2,0)</f>
        <v>https://www.ccn-cert.cni.es/publico/ens/ens/1093.htm</v>
      </c>
      <c r="W4" s="1" t="str">
        <f>VLOOKUP(O4,Taula15[],2,0)</f>
        <v>https://www.ccn-cert.cni.es/publico/ens/ens/1154.htm</v>
      </c>
      <c r="X4" s="1" t="e">
        <f>VLOOKUP(P4,Taula15[],2,0)</f>
        <v>#N/A</v>
      </c>
      <c r="Y4" s="1" t="e">
        <f>VLOOKUP(Q4,Taula15[],2,0)</f>
        <v>#N/A</v>
      </c>
      <c r="Z4" s="1" t="e">
        <f>VLOOKUP(R4,Taula15[],2,0)</f>
        <v>#N/A</v>
      </c>
      <c r="AA4" s="1" t="e">
        <f>VLOOKUP(S4,Taula15[],2,0)</f>
        <v>#N/A</v>
      </c>
    </row>
    <row r="5" spans="1:27" ht="55.95" customHeight="1" x14ac:dyDescent="0.3">
      <c r="A5" s="2" t="s">
        <v>102</v>
      </c>
      <c r="B5" s="7" t="s">
        <v>105</v>
      </c>
      <c r="C5" s="130"/>
      <c r="D5" s="125"/>
      <c r="E5" s="83" t="str">
        <f t="shared" si="1"/>
        <v>Art. 21</v>
      </c>
      <c r="F5" s="83" t="str">
        <f t="shared" si="2"/>
        <v>Art. 27</v>
      </c>
      <c r="G5" s="83" t="str">
        <f t="shared" si="3"/>
        <v>[mp.info.1]</v>
      </c>
      <c r="H5" s="83" t="str">
        <f t="shared" si="4"/>
        <v/>
      </c>
      <c r="I5" s="83" t="str">
        <f t="shared" si="5"/>
        <v/>
      </c>
      <c r="J5" s="83" t="str">
        <f t="shared" si="6"/>
        <v/>
      </c>
      <c r="K5" s="83" t="str">
        <f t="shared" si="7"/>
        <v/>
      </c>
      <c r="M5" s="82" t="s">
        <v>484</v>
      </c>
      <c r="N5" s="79" t="s">
        <v>502</v>
      </c>
      <c r="O5" s="79" t="s">
        <v>464</v>
      </c>
      <c r="P5" s="79"/>
      <c r="Q5" s="79"/>
      <c r="R5" s="79"/>
      <c r="S5" s="64"/>
      <c r="U5" s="1" t="str">
        <f>VLOOKUP(M5,Taula15[],2,0)</f>
        <v>https://www.boe.es/eli/es/rd/2010/01/08/3/con#a21</v>
      </c>
      <c r="V5" s="1" t="str">
        <f>VLOOKUP(N5,Taula15[],2,0)</f>
        <v>https://www.boe.es/eli/es/rd/2010/01/08/3/con#a27</v>
      </c>
      <c r="W5" s="1" t="str">
        <f>VLOOKUP(O5,Taula15[],2,0)</f>
        <v>https://www.ccn-cert.cni.es/publico/ens/ens/1154.htm</v>
      </c>
      <c r="X5" s="1" t="e">
        <f>VLOOKUP(P5,Taula15[],2,0)</f>
        <v>#N/A</v>
      </c>
      <c r="Y5" s="1" t="e">
        <f>VLOOKUP(Q5,Taula15[],2,0)</f>
        <v>#N/A</v>
      </c>
      <c r="Z5" s="1" t="e">
        <f>VLOOKUP(R5,Taula15[],2,0)</f>
        <v>#N/A</v>
      </c>
      <c r="AA5" s="1" t="e">
        <f>VLOOKUP(S5,Taula15[],2,0)</f>
        <v>#N/A</v>
      </c>
    </row>
    <row r="6" spans="1:27" ht="42" customHeight="1" x14ac:dyDescent="0.3">
      <c r="A6" s="2" t="s">
        <v>104</v>
      </c>
      <c r="B6" s="7" t="s">
        <v>107</v>
      </c>
      <c r="C6" s="130"/>
      <c r="D6" s="125"/>
      <c r="E6" s="83" t="str">
        <f t="shared" si="1"/>
        <v>Art. 16</v>
      </c>
      <c r="F6" s="83" t="str">
        <f t="shared" si="2"/>
        <v>Art. 19</v>
      </c>
      <c r="G6" s="83" t="str">
        <f t="shared" si="3"/>
        <v>Art. 21</v>
      </c>
      <c r="H6" s="83" t="str">
        <f t="shared" si="4"/>
        <v>Art. 22</v>
      </c>
      <c r="I6" s="83" t="str">
        <f t="shared" si="5"/>
        <v>[op.acc.7]</v>
      </c>
      <c r="J6" s="83" t="str">
        <f t="shared" si="6"/>
        <v>[op.exp.2]</v>
      </c>
      <c r="K6" s="83" t="str">
        <f t="shared" si="7"/>
        <v>[mp.sw.1]</v>
      </c>
      <c r="M6" s="81" t="s">
        <v>481</v>
      </c>
      <c r="N6" s="80" t="s">
        <v>483</v>
      </c>
      <c r="O6" s="80" t="s">
        <v>484</v>
      </c>
      <c r="P6" s="80" t="s">
        <v>492</v>
      </c>
      <c r="Q6" s="80" t="s">
        <v>406</v>
      </c>
      <c r="R6" s="80" t="s">
        <v>409</v>
      </c>
      <c r="S6" s="63" t="s">
        <v>293</v>
      </c>
      <c r="U6" s="1" t="str">
        <f>VLOOKUP(M6,Taula15[],2,0)</f>
        <v>https://www.boe.es/eli/es/rd/2010/01/08/3/con#a16</v>
      </c>
      <c r="V6" s="1" t="str">
        <f>VLOOKUP(N6,Taula15[],2,0)</f>
        <v>https://www.boe.es/eli/es/rd/2010/01/08/3/con#a19</v>
      </c>
      <c r="W6" s="1" t="str">
        <f>VLOOKUP(O6,Taula15[],2,0)</f>
        <v>https://www.boe.es/eli/es/rd/2010/01/08/3/con#a21</v>
      </c>
      <c r="X6" s="1" t="str">
        <f>VLOOKUP(P6,Taula15[],2,0)</f>
        <v>https://www.boe.es/eli/es/rd/2010/01/08/3/con#a22</v>
      </c>
      <c r="Y6" s="1" t="str">
        <f>VLOOKUP(Q6,Taula15[],2,0)</f>
        <v>https://www.ccn-cert.cni.es/publico/ens/ens/1093.htm</v>
      </c>
      <c r="Z6" s="1" t="str">
        <f>VLOOKUP(R6,Taula15[],2,0)</f>
        <v>https://www.ccn-cert.cni.es/publico/ens/ens/1096.htm</v>
      </c>
      <c r="AA6" s="1" t="str">
        <f>VLOOKUP(S6,Taula15[],2,0)</f>
        <v>https://www.ccn-cert.cni.es/publico/ens/ens/1151.htm</v>
      </c>
    </row>
    <row r="7" spans="1:27" ht="47.4" customHeight="1" x14ac:dyDescent="0.3">
      <c r="A7" s="2" t="s">
        <v>106</v>
      </c>
      <c r="B7" s="7" t="s">
        <v>693</v>
      </c>
      <c r="C7" s="130"/>
      <c r="D7" s="125"/>
      <c r="E7" s="83" t="str">
        <f t="shared" si="1"/>
        <v>Art. 27</v>
      </c>
      <c r="F7" s="83" t="str">
        <f t="shared" si="2"/>
        <v>[mp.info.1]</v>
      </c>
      <c r="G7" s="83" t="str">
        <f t="shared" si="3"/>
        <v/>
      </c>
      <c r="H7" s="83" t="str">
        <f t="shared" si="4"/>
        <v/>
      </c>
      <c r="I7" s="83" t="str">
        <f t="shared" si="5"/>
        <v/>
      </c>
      <c r="J7" s="83" t="str">
        <f t="shared" si="6"/>
        <v/>
      </c>
      <c r="K7" s="83" t="str">
        <f t="shared" si="7"/>
        <v/>
      </c>
      <c r="M7" s="82" t="s">
        <v>502</v>
      </c>
      <c r="N7" s="79" t="s">
        <v>464</v>
      </c>
      <c r="O7" s="79"/>
      <c r="P7" s="79"/>
      <c r="Q7" s="79"/>
      <c r="R7" s="79"/>
      <c r="S7" s="64"/>
      <c r="U7" s="1" t="str">
        <f>VLOOKUP(M7,Taula15[],2,0)</f>
        <v>https://www.boe.es/eli/es/rd/2010/01/08/3/con#a27</v>
      </c>
      <c r="V7" s="1" t="str">
        <f>VLOOKUP(N7,Taula15[],2,0)</f>
        <v>https://www.ccn-cert.cni.es/publico/ens/ens/1154.htm</v>
      </c>
      <c r="W7" s="1" t="e">
        <f>VLOOKUP(O7,Taula15[],2,0)</f>
        <v>#N/A</v>
      </c>
      <c r="X7" s="1" t="e">
        <f>VLOOKUP(P7,Taula15[],2,0)</f>
        <v>#N/A</v>
      </c>
      <c r="Y7" s="1" t="e">
        <f>VLOOKUP(Q7,Taula15[],2,0)</f>
        <v>#N/A</v>
      </c>
      <c r="Z7" s="1" t="e">
        <f>VLOOKUP(R7,Taula15[],2,0)</f>
        <v>#N/A</v>
      </c>
      <c r="AA7" s="1" t="e">
        <f>VLOOKUP(S7,Taula15[],2,0)</f>
        <v>#N/A</v>
      </c>
    </row>
    <row r="8" spans="1:27" ht="57" customHeight="1" x14ac:dyDescent="0.3">
      <c r="A8" s="2" t="s">
        <v>108</v>
      </c>
      <c r="B8" s="7" t="s">
        <v>275</v>
      </c>
      <c r="C8" s="130"/>
      <c r="D8" s="125"/>
      <c r="E8" s="83" t="str">
        <f t="shared" si="1"/>
        <v>[op.exp.2]</v>
      </c>
      <c r="F8" s="83" t="str">
        <f t="shared" si="2"/>
        <v>[op.exp.3]</v>
      </c>
      <c r="G8" s="83" t="str">
        <f t="shared" si="3"/>
        <v>[mp.sw.1]</v>
      </c>
      <c r="H8" s="83" t="str">
        <f t="shared" si="4"/>
        <v>[mp.info.1]</v>
      </c>
      <c r="I8" s="83" t="str">
        <f t="shared" si="5"/>
        <v/>
      </c>
      <c r="J8" s="83" t="str">
        <f t="shared" si="6"/>
        <v/>
      </c>
      <c r="K8" s="83" t="str">
        <f t="shared" si="7"/>
        <v/>
      </c>
      <c r="M8" s="81" t="s">
        <v>409</v>
      </c>
      <c r="N8" s="80" t="s">
        <v>410</v>
      </c>
      <c r="O8" s="80" t="s">
        <v>293</v>
      </c>
      <c r="P8" s="80" t="s">
        <v>464</v>
      </c>
      <c r="Q8" s="80"/>
      <c r="R8" s="80"/>
      <c r="S8" s="63"/>
      <c r="U8" s="1" t="str">
        <f>VLOOKUP(M8,Taula15[],2,0)</f>
        <v>https://www.ccn-cert.cni.es/publico/ens/ens/1096.htm</v>
      </c>
      <c r="V8" s="1" t="str">
        <f>VLOOKUP(N8,Taula15[],2,0)</f>
        <v>https://www.ccn-cert.cni.es/publico/ens/ens/1097.htm</v>
      </c>
      <c r="W8" s="1" t="str">
        <f>VLOOKUP(O8,Taula15[],2,0)</f>
        <v>https://www.ccn-cert.cni.es/publico/ens/ens/1151.htm</v>
      </c>
      <c r="X8" s="1" t="str">
        <f>VLOOKUP(P8,Taula15[],2,0)</f>
        <v>https://www.ccn-cert.cni.es/publico/ens/ens/1154.htm</v>
      </c>
      <c r="Y8" s="1" t="e">
        <f>VLOOKUP(Q8,Taula15[],2,0)</f>
        <v>#N/A</v>
      </c>
      <c r="Z8" s="1" t="e">
        <f>VLOOKUP(R8,Taula15[],2,0)</f>
        <v>#N/A</v>
      </c>
      <c r="AA8" s="1" t="e">
        <f>VLOOKUP(S8,Taula15[],2,0)</f>
        <v>#N/A</v>
      </c>
    </row>
    <row r="9" spans="1:27" ht="47.4" customHeight="1" x14ac:dyDescent="0.3">
      <c r="A9" s="2" t="s">
        <v>109</v>
      </c>
      <c r="B9" s="7" t="s">
        <v>694</v>
      </c>
      <c r="C9" s="130"/>
      <c r="D9" s="125"/>
      <c r="E9" s="83" t="str">
        <f t="shared" si="1"/>
        <v>[op.exp.2]</v>
      </c>
      <c r="F9" s="83" t="str">
        <f t="shared" si="2"/>
        <v>[op.exp.3]</v>
      </c>
      <c r="G9" s="83" t="str">
        <f t="shared" si="3"/>
        <v>[mp.sw.1]</v>
      </c>
      <c r="H9" s="83" t="str">
        <f t="shared" si="4"/>
        <v>[mp.info.1]</v>
      </c>
      <c r="I9" s="83" t="str">
        <f t="shared" si="5"/>
        <v/>
      </c>
      <c r="J9" s="83" t="str">
        <f t="shared" si="6"/>
        <v/>
      </c>
      <c r="K9" s="83" t="str">
        <f t="shared" si="7"/>
        <v/>
      </c>
      <c r="M9" s="82" t="s">
        <v>409</v>
      </c>
      <c r="N9" s="79" t="s">
        <v>410</v>
      </c>
      <c r="O9" s="79" t="s">
        <v>293</v>
      </c>
      <c r="P9" s="79" t="s">
        <v>464</v>
      </c>
      <c r="Q9" s="79"/>
      <c r="R9" s="79"/>
      <c r="S9" s="64"/>
      <c r="U9" s="1" t="str">
        <f>VLOOKUP(M9,Taula15[],2,0)</f>
        <v>https://www.ccn-cert.cni.es/publico/ens/ens/1096.htm</v>
      </c>
      <c r="V9" s="1" t="str">
        <f>VLOOKUP(N9,Taula15[],2,0)</f>
        <v>https://www.ccn-cert.cni.es/publico/ens/ens/1097.htm</v>
      </c>
      <c r="W9" s="1" t="str">
        <f>VLOOKUP(O9,Taula15[],2,0)</f>
        <v>https://www.ccn-cert.cni.es/publico/ens/ens/1151.htm</v>
      </c>
      <c r="X9" s="1" t="str">
        <f>VLOOKUP(P9,Taula15[],2,0)</f>
        <v>https://www.ccn-cert.cni.es/publico/ens/ens/1154.htm</v>
      </c>
      <c r="Y9" s="1" t="e">
        <f>VLOOKUP(Q9,Taula15[],2,0)</f>
        <v>#N/A</v>
      </c>
      <c r="Z9" s="1" t="e">
        <f>VLOOKUP(R9,Taula15[],2,0)</f>
        <v>#N/A</v>
      </c>
      <c r="AA9" s="1" t="e">
        <f>VLOOKUP(S9,Taula15[],2,0)</f>
        <v>#N/A</v>
      </c>
    </row>
    <row r="10" spans="1:27" ht="47.25" customHeight="1" x14ac:dyDescent="0.3">
      <c r="A10" s="2" t="s">
        <v>110</v>
      </c>
      <c r="B10" s="5" t="s">
        <v>276</v>
      </c>
      <c r="C10" s="130"/>
      <c r="D10" s="125"/>
      <c r="E10" s="83" t="str">
        <f t="shared" si="1"/>
        <v>[op.exp.2]</v>
      </c>
      <c r="F10" s="83" t="str">
        <f t="shared" si="2"/>
        <v>[op.exp.3]</v>
      </c>
      <c r="G10" s="83" t="str">
        <f t="shared" si="3"/>
        <v>[mp.sw.1]</v>
      </c>
      <c r="H10" s="83" t="str">
        <f t="shared" si="4"/>
        <v>[mp.info.1]</v>
      </c>
      <c r="I10" s="83" t="str">
        <f t="shared" si="5"/>
        <v/>
      </c>
      <c r="J10" s="83" t="str">
        <f t="shared" si="6"/>
        <v/>
      </c>
      <c r="K10" s="83" t="str">
        <f t="shared" si="7"/>
        <v/>
      </c>
      <c r="M10" s="81" t="s">
        <v>409</v>
      </c>
      <c r="N10" s="80" t="s">
        <v>410</v>
      </c>
      <c r="O10" s="80" t="s">
        <v>293</v>
      </c>
      <c r="P10" s="80" t="s">
        <v>464</v>
      </c>
      <c r="Q10" s="80"/>
      <c r="R10" s="80"/>
      <c r="S10" s="63"/>
      <c r="U10" s="1" t="str">
        <f>VLOOKUP(M10,Taula15[],2,0)</f>
        <v>https://www.ccn-cert.cni.es/publico/ens/ens/1096.htm</v>
      </c>
      <c r="V10" s="1" t="str">
        <f>VLOOKUP(N10,Taula15[],2,0)</f>
        <v>https://www.ccn-cert.cni.es/publico/ens/ens/1097.htm</v>
      </c>
      <c r="W10" s="1" t="str">
        <f>VLOOKUP(O10,Taula15[],2,0)</f>
        <v>https://www.ccn-cert.cni.es/publico/ens/ens/1151.htm</v>
      </c>
      <c r="X10" s="1" t="str">
        <f>VLOOKUP(P10,Taula15[],2,0)</f>
        <v>https://www.ccn-cert.cni.es/publico/ens/ens/1154.htm</v>
      </c>
      <c r="Y10" s="1" t="e">
        <f>VLOOKUP(Q10,Taula15[],2,0)</f>
        <v>#N/A</v>
      </c>
      <c r="Z10" s="1" t="e">
        <f>VLOOKUP(R10,Taula15[],2,0)</f>
        <v>#N/A</v>
      </c>
      <c r="AA10" s="1" t="e">
        <f>VLOOKUP(S10,Taula15[],2,0)</f>
        <v>#N/A</v>
      </c>
    </row>
    <row r="11" spans="1:27" ht="46.2" customHeight="1" x14ac:dyDescent="0.3">
      <c r="A11" s="2" t="s">
        <v>111</v>
      </c>
      <c r="B11" s="5" t="s">
        <v>695</v>
      </c>
      <c r="C11" s="130"/>
      <c r="D11" s="125"/>
      <c r="E11" s="83" t="str">
        <f t="shared" si="1"/>
        <v>[op.exp.2]</v>
      </c>
      <c r="F11" s="83" t="str">
        <f t="shared" si="2"/>
        <v>[op.exp.3]</v>
      </c>
      <c r="G11" s="83" t="str">
        <f t="shared" si="3"/>
        <v>[mp.sw.1]</v>
      </c>
      <c r="H11" s="83" t="str">
        <f t="shared" si="4"/>
        <v>[mp.info.1]</v>
      </c>
      <c r="I11" s="83" t="str">
        <f t="shared" si="5"/>
        <v/>
      </c>
      <c r="J11" s="83" t="str">
        <f t="shared" si="6"/>
        <v/>
      </c>
      <c r="K11" s="83" t="str">
        <f t="shared" si="7"/>
        <v/>
      </c>
      <c r="M11" s="82" t="s">
        <v>409</v>
      </c>
      <c r="N11" s="79" t="s">
        <v>410</v>
      </c>
      <c r="O11" s="79" t="s">
        <v>293</v>
      </c>
      <c r="P11" s="79" t="s">
        <v>464</v>
      </c>
      <c r="Q11" s="79"/>
      <c r="R11" s="79"/>
      <c r="S11" s="64"/>
      <c r="U11" s="1" t="str">
        <f>VLOOKUP(M11,Taula15[],2,0)</f>
        <v>https://www.ccn-cert.cni.es/publico/ens/ens/1096.htm</v>
      </c>
      <c r="V11" s="1" t="str">
        <f>VLOOKUP(N11,Taula15[],2,0)</f>
        <v>https://www.ccn-cert.cni.es/publico/ens/ens/1097.htm</v>
      </c>
      <c r="W11" s="1" t="str">
        <f>VLOOKUP(O11,Taula15[],2,0)</f>
        <v>https://www.ccn-cert.cni.es/publico/ens/ens/1151.htm</v>
      </c>
      <c r="X11" s="1" t="str">
        <f>VLOOKUP(P11,Taula15[],2,0)</f>
        <v>https://www.ccn-cert.cni.es/publico/ens/ens/1154.htm</v>
      </c>
      <c r="Y11" s="1" t="e">
        <f>VLOOKUP(Q11,Taula15[],2,0)</f>
        <v>#N/A</v>
      </c>
      <c r="Z11" s="1" t="e">
        <f>VLOOKUP(R11,Taula15[],2,0)</f>
        <v>#N/A</v>
      </c>
      <c r="AA11" s="1" t="e">
        <f>VLOOKUP(S11,Taula15[],2,0)</f>
        <v>#N/A</v>
      </c>
    </row>
    <row r="12" spans="1:27" ht="54" customHeight="1" x14ac:dyDescent="0.3">
      <c r="A12" s="2" t="s">
        <v>112</v>
      </c>
      <c r="B12" s="5" t="s">
        <v>116</v>
      </c>
      <c r="C12" s="130"/>
      <c r="D12" s="125"/>
      <c r="E12" s="83" t="str">
        <f t="shared" si="1"/>
        <v>[op.exp.2]</v>
      </c>
      <c r="F12" s="83" t="str">
        <f t="shared" si="2"/>
        <v>[op.exp.3]</v>
      </c>
      <c r="G12" s="83" t="str">
        <f t="shared" si="3"/>
        <v>[mp.sw.1]</v>
      </c>
      <c r="H12" s="83" t="str">
        <f t="shared" si="4"/>
        <v>[mp.info.1]</v>
      </c>
      <c r="I12" s="83" t="str">
        <f t="shared" si="5"/>
        <v>[mp.info.3]</v>
      </c>
      <c r="J12" s="83" t="str">
        <f t="shared" si="6"/>
        <v/>
      </c>
      <c r="K12" s="83" t="str">
        <f t="shared" si="7"/>
        <v/>
      </c>
      <c r="M12" s="81" t="s">
        <v>409</v>
      </c>
      <c r="N12" s="80" t="s">
        <v>410</v>
      </c>
      <c r="O12" s="80" t="s">
        <v>293</v>
      </c>
      <c r="P12" s="80" t="s">
        <v>464</v>
      </c>
      <c r="Q12" s="80" t="s">
        <v>466</v>
      </c>
      <c r="R12" s="80"/>
      <c r="S12" s="63"/>
      <c r="U12" s="1" t="str">
        <f>VLOOKUP(M12,Taula15[],2,0)</f>
        <v>https://www.ccn-cert.cni.es/publico/ens/ens/1096.htm</v>
      </c>
      <c r="V12" s="1" t="str">
        <f>VLOOKUP(N12,Taula15[],2,0)</f>
        <v>https://www.ccn-cert.cni.es/publico/ens/ens/1097.htm</v>
      </c>
      <c r="W12" s="1" t="str">
        <f>VLOOKUP(O12,Taula15[],2,0)</f>
        <v>https://www.ccn-cert.cni.es/publico/ens/ens/1151.htm</v>
      </c>
      <c r="X12" s="1" t="str">
        <f>VLOOKUP(P12,Taula15[],2,0)</f>
        <v>https://www.ccn-cert.cni.es/publico/ens/ens/1154.htm</v>
      </c>
      <c r="Y12" s="1" t="str">
        <f>VLOOKUP(Q12,Taula15[],2,0)</f>
        <v>https://www.ccn-cert.cni.es/publico/ens/ens/1156.htm</v>
      </c>
      <c r="Z12" s="1" t="e">
        <f>VLOOKUP(R12,Taula15[],2,0)</f>
        <v>#N/A</v>
      </c>
      <c r="AA12" s="1" t="e">
        <f>VLOOKUP(S12,Taula15[],2,0)</f>
        <v>#N/A</v>
      </c>
    </row>
    <row r="13" spans="1:27" ht="42.6" customHeight="1" x14ac:dyDescent="0.3">
      <c r="A13" s="2" t="s">
        <v>113</v>
      </c>
      <c r="B13" s="5" t="s">
        <v>118</v>
      </c>
      <c r="C13" s="130"/>
      <c r="D13" s="125"/>
      <c r="E13" s="83" t="str">
        <f t="shared" si="1"/>
        <v>Art. 22</v>
      </c>
      <c r="F13" s="83" t="str">
        <f t="shared" si="2"/>
        <v>[op.pl.2]</v>
      </c>
      <c r="G13" s="83" t="str">
        <f t="shared" si="3"/>
        <v>[mp.eq.3]</v>
      </c>
      <c r="H13" s="83" t="str">
        <f t="shared" si="4"/>
        <v/>
      </c>
      <c r="I13" s="83" t="str">
        <f t="shared" si="5"/>
        <v/>
      </c>
      <c r="J13" s="83" t="str">
        <f t="shared" si="6"/>
        <v/>
      </c>
      <c r="K13" s="83" t="str">
        <f t="shared" si="7"/>
        <v/>
      </c>
      <c r="M13" s="82" t="s">
        <v>492</v>
      </c>
      <c r="N13" s="79" t="s">
        <v>295</v>
      </c>
      <c r="O13" s="79" t="s">
        <v>449</v>
      </c>
      <c r="P13" s="79"/>
      <c r="Q13" s="79"/>
      <c r="R13" s="79"/>
      <c r="S13" s="64"/>
      <c r="U13" s="1" t="str">
        <f>VLOOKUP(M13,Taula15[],2,0)</f>
        <v>https://www.boe.es/eli/es/rd/2010/01/08/3/con#a22</v>
      </c>
      <c r="V13" s="1" t="str">
        <f>VLOOKUP(N13,Taula15[],2,0)</f>
        <v>https://www.ccn-cert.cni.es/publico/ens/ens/1082.htm</v>
      </c>
      <c r="W13" s="1" t="str">
        <f>VLOOKUP(O13,Taula15[],2,0)</f>
        <v>https://www.ccn-cert.cni.es/publico/ens/ens/1136.htm</v>
      </c>
      <c r="X13" s="1" t="e">
        <f>VLOOKUP(P13,Taula15[],2,0)</f>
        <v>#N/A</v>
      </c>
      <c r="Y13" s="1" t="e">
        <f>VLOOKUP(Q13,Taula15[],2,0)</f>
        <v>#N/A</v>
      </c>
      <c r="Z13" s="1" t="e">
        <f>VLOOKUP(R13,Taula15[],2,0)</f>
        <v>#N/A</v>
      </c>
      <c r="AA13" s="1" t="e">
        <f>VLOOKUP(S13,Taula15[],2,0)</f>
        <v>#N/A</v>
      </c>
    </row>
    <row r="14" spans="1:27" ht="66" customHeight="1" x14ac:dyDescent="0.3">
      <c r="A14" s="2" t="s">
        <v>114</v>
      </c>
      <c r="B14" s="5" t="s">
        <v>696</v>
      </c>
      <c r="C14" s="130"/>
      <c r="D14" s="125"/>
      <c r="E14" s="83" t="str">
        <f t="shared" si="1"/>
        <v>[op.exp.2]</v>
      </c>
      <c r="F14" s="83" t="str">
        <f t="shared" si="2"/>
        <v>[op.exp.3]</v>
      </c>
      <c r="G14" s="83" t="str">
        <f t="shared" si="3"/>
        <v>[mp.sw.1]</v>
      </c>
      <c r="H14" s="83" t="str">
        <f t="shared" si="4"/>
        <v>[mp.info.1]</v>
      </c>
      <c r="I14" s="83" t="str">
        <f t="shared" si="5"/>
        <v>[mp.info.3]</v>
      </c>
      <c r="J14" s="83" t="str">
        <f t="shared" si="6"/>
        <v/>
      </c>
      <c r="K14" s="83" t="str">
        <f t="shared" si="7"/>
        <v/>
      </c>
      <c r="M14" s="81" t="s">
        <v>409</v>
      </c>
      <c r="N14" s="80" t="s">
        <v>410</v>
      </c>
      <c r="O14" s="80" t="s">
        <v>293</v>
      </c>
      <c r="P14" s="80" t="s">
        <v>464</v>
      </c>
      <c r="Q14" s="80" t="s">
        <v>466</v>
      </c>
      <c r="R14" s="80"/>
      <c r="S14" s="63"/>
      <c r="U14" s="1" t="str">
        <f>VLOOKUP(M14,Taula15[],2,0)</f>
        <v>https://www.ccn-cert.cni.es/publico/ens/ens/1096.htm</v>
      </c>
      <c r="V14" s="1" t="str">
        <f>VLOOKUP(N14,Taula15[],2,0)</f>
        <v>https://www.ccn-cert.cni.es/publico/ens/ens/1097.htm</v>
      </c>
      <c r="W14" s="1" t="str">
        <f>VLOOKUP(O14,Taula15[],2,0)</f>
        <v>https://www.ccn-cert.cni.es/publico/ens/ens/1151.htm</v>
      </c>
      <c r="X14" s="1" t="str">
        <f>VLOOKUP(P14,Taula15[],2,0)</f>
        <v>https://www.ccn-cert.cni.es/publico/ens/ens/1154.htm</v>
      </c>
      <c r="Y14" s="1" t="str">
        <f>VLOOKUP(Q14,Taula15[],2,0)</f>
        <v>https://www.ccn-cert.cni.es/publico/ens/ens/1156.htm</v>
      </c>
      <c r="Z14" s="1" t="e">
        <f>VLOOKUP(R14,Taula15[],2,0)</f>
        <v>#N/A</v>
      </c>
      <c r="AA14" s="1" t="e">
        <f>VLOOKUP(S14,Taula15[],2,0)</f>
        <v>#N/A</v>
      </c>
    </row>
    <row r="15" spans="1:27" ht="52.2" customHeight="1" x14ac:dyDescent="0.3">
      <c r="A15" s="2" t="s">
        <v>115</v>
      </c>
      <c r="B15" s="5" t="s">
        <v>697</v>
      </c>
      <c r="C15" s="130"/>
      <c r="D15" s="125"/>
      <c r="E15" s="83" t="str">
        <f t="shared" si="1"/>
        <v>Art. 19</v>
      </c>
      <c r="F15" s="83" t="str">
        <f t="shared" si="2"/>
        <v>Art. 21</v>
      </c>
      <c r="G15" s="83" t="str">
        <f t="shared" si="3"/>
        <v>[op.exp.2]</v>
      </c>
      <c r="H15" s="83" t="str">
        <f t="shared" si="4"/>
        <v>[op.exp.3]</v>
      </c>
      <c r="I15" s="83" t="str">
        <f t="shared" si="5"/>
        <v>[mp.sw.1]</v>
      </c>
      <c r="J15" s="83" t="str">
        <f t="shared" si="6"/>
        <v>[mp.info.1]</v>
      </c>
      <c r="K15" s="83" t="str">
        <f t="shared" si="7"/>
        <v/>
      </c>
      <c r="M15" s="82" t="s">
        <v>483</v>
      </c>
      <c r="N15" s="79" t="s">
        <v>484</v>
      </c>
      <c r="O15" s="79" t="s">
        <v>409</v>
      </c>
      <c r="P15" s="79" t="s">
        <v>410</v>
      </c>
      <c r="Q15" s="79" t="s">
        <v>293</v>
      </c>
      <c r="R15" s="79" t="s">
        <v>464</v>
      </c>
      <c r="S15" s="64"/>
      <c r="U15" s="1" t="str">
        <f>VLOOKUP(M15,Taula15[],2,0)</f>
        <v>https://www.boe.es/eli/es/rd/2010/01/08/3/con#a19</v>
      </c>
      <c r="V15" s="1" t="str">
        <f>VLOOKUP(N15,Taula15[],2,0)</f>
        <v>https://www.boe.es/eli/es/rd/2010/01/08/3/con#a21</v>
      </c>
      <c r="W15" s="1" t="str">
        <f>VLOOKUP(O15,Taula15[],2,0)</f>
        <v>https://www.ccn-cert.cni.es/publico/ens/ens/1096.htm</v>
      </c>
      <c r="X15" s="1" t="str">
        <f>VLOOKUP(P15,Taula15[],2,0)</f>
        <v>https://www.ccn-cert.cni.es/publico/ens/ens/1097.htm</v>
      </c>
      <c r="Y15" s="1" t="str">
        <f>VLOOKUP(Q15,Taula15[],2,0)</f>
        <v>https://www.ccn-cert.cni.es/publico/ens/ens/1151.htm</v>
      </c>
      <c r="Z15" s="1" t="str">
        <f>VLOOKUP(R15,Taula15[],2,0)</f>
        <v>https://www.ccn-cert.cni.es/publico/ens/ens/1154.htm</v>
      </c>
      <c r="AA15" s="1" t="e">
        <f>VLOOKUP(S15,Taula15[],2,0)</f>
        <v>#N/A</v>
      </c>
    </row>
    <row r="16" spans="1:27" ht="63.75" customHeight="1" x14ac:dyDescent="0.3">
      <c r="A16" s="2" t="s">
        <v>117</v>
      </c>
      <c r="B16" s="5" t="s">
        <v>698</v>
      </c>
      <c r="C16" s="130"/>
      <c r="D16" s="125"/>
      <c r="E16" s="83" t="str">
        <f t="shared" si="1"/>
        <v>Art. 19</v>
      </c>
      <c r="F16" s="83" t="str">
        <f t="shared" si="2"/>
        <v>Art. 21</v>
      </c>
      <c r="G16" s="83" t="str">
        <f t="shared" si="3"/>
        <v>[op.exp.2]</v>
      </c>
      <c r="H16" s="83" t="str">
        <f t="shared" si="4"/>
        <v>[op.exp.3]</v>
      </c>
      <c r="I16" s="83" t="str">
        <f t="shared" si="5"/>
        <v>[mp.sw.1]</v>
      </c>
      <c r="J16" s="83" t="str">
        <f t="shared" si="6"/>
        <v>[mp.info.1]</v>
      </c>
      <c r="K16" s="83" t="str">
        <f t="shared" si="7"/>
        <v/>
      </c>
      <c r="M16" s="81" t="s">
        <v>483</v>
      </c>
      <c r="N16" s="80" t="s">
        <v>484</v>
      </c>
      <c r="O16" s="80" t="s">
        <v>409</v>
      </c>
      <c r="P16" s="80" t="s">
        <v>410</v>
      </c>
      <c r="Q16" s="80" t="s">
        <v>293</v>
      </c>
      <c r="R16" s="80" t="s">
        <v>464</v>
      </c>
      <c r="S16" s="63"/>
      <c r="U16" s="1" t="str">
        <f>VLOOKUP(M16,Taula15[],2,0)</f>
        <v>https://www.boe.es/eli/es/rd/2010/01/08/3/con#a19</v>
      </c>
      <c r="V16" s="1" t="str">
        <f>VLOOKUP(N16,Taula15[],2,0)</f>
        <v>https://www.boe.es/eli/es/rd/2010/01/08/3/con#a21</v>
      </c>
      <c r="W16" s="1" t="str">
        <f>VLOOKUP(O16,Taula15[],2,0)</f>
        <v>https://www.ccn-cert.cni.es/publico/ens/ens/1096.htm</v>
      </c>
      <c r="X16" s="1" t="str">
        <f>VLOOKUP(P16,Taula15[],2,0)</f>
        <v>https://www.ccn-cert.cni.es/publico/ens/ens/1097.htm</v>
      </c>
      <c r="Y16" s="1" t="str">
        <f>VLOOKUP(Q16,Taula15[],2,0)</f>
        <v>https://www.ccn-cert.cni.es/publico/ens/ens/1151.htm</v>
      </c>
      <c r="Z16" s="1" t="str">
        <f>VLOOKUP(R16,Taula15[],2,0)</f>
        <v>https://www.ccn-cert.cni.es/publico/ens/ens/1154.htm</v>
      </c>
      <c r="AA16" s="1" t="e">
        <f>VLOOKUP(S16,Taula15[],2,0)</f>
        <v>#N/A</v>
      </c>
    </row>
    <row r="17" spans="1:27" ht="44.4" customHeight="1" x14ac:dyDescent="0.3">
      <c r="A17" s="58" t="s">
        <v>119</v>
      </c>
      <c r="B17" s="56" t="s">
        <v>101</v>
      </c>
      <c r="C17" s="130"/>
      <c r="D17" s="125"/>
      <c r="E17" s="83" t="str">
        <f t="shared" si="1"/>
        <v>Art. 21</v>
      </c>
      <c r="F17" s="83" t="str">
        <f t="shared" si="2"/>
        <v>[mp.eq.3]</v>
      </c>
      <c r="G17" s="83" t="str">
        <f t="shared" si="3"/>
        <v>[mp.info.1]</v>
      </c>
      <c r="H17" s="83" t="str">
        <f t="shared" si="4"/>
        <v/>
      </c>
      <c r="I17" s="83" t="str">
        <f t="shared" si="5"/>
        <v/>
      </c>
      <c r="J17" s="83" t="str">
        <f t="shared" si="6"/>
        <v/>
      </c>
      <c r="K17" s="83" t="str">
        <f t="shared" si="7"/>
        <v/>
      </c>
      <c r="M17" s="82" t="s">
        <v>484</v>
      </c>
      <c r="N17" s="79" t="s">
        <v>449</v>
      </c>
      <c r="O17" s="79" t="s">
        <v>464</v>
      </c>
      <c r="P17" s="79"/>
      <c r="Q17" s="79"/>
      <c r="R17" s="79"/>
      <c r="S17" s="64"/>
      <c r="U17" s="1" t="str">
        <f>VLOOKUP(M17,Taula15[],2,0)</f>
        <v>https://www.boe.es/eli/es/rd/2010/01/08/3/con#a21</v>
      </c>
      <c r="V17" s="1" t="str">
        <f>VLOOKUP(N17,Taula15[],2,0)</f>
        <v>https://www.ccn-cert.cni.es/publico/ens/ens/1136.htm</v>
      </c>
      <c r="W17" s="1" t="str">
        <f>VLOOKUP(O17,Taula15[],2,0)</f>
        <v>https://www.ccn-cert.cni.es/publico/ens/ens/1154.htm</v>
      </c>
      <c r="X17" s="1" t="e">
        <f>VLOOKUP(P17,Taula15[],2,0)</f>
        <v>#N/A</v>
      </c>
      <c r="Y17" s="1" t="e">
        <f>VLOOKUP(Q17,Taula15[],2,0)</f>
        <v>#N/A</v>
      </c>
      <c r="Z17" s="1" t="e">
        <f>VLOOKUP(R17,Taula15[],2,0)</f>
        <v>#N/A</v>
      </c>
      <c r="AA17" s="1" t="e">
        <f>VLOOKUP(S17,Taula15[],2,0)</f>
        <v>#N/A</v>
      </c>
    </row>
    <row r="18" spans="1:27" ht="83.25" customHeight="1" x14ac:dyDescent="0.3">
      <c r="A18" s="58" t="s">
        <v>120</v>
      </c>
      <c r="B18" s="57" t="s">
        <v>699</v>
      </c>
      <c r="C18" s="130"/>
      <c r="D18" s="125"/>
      <c r="E18" s="83" t="str">
        <f t="shared" si="1"/>
        <v>[op.exp.2]</v>
      </c>
      <c r="F18" s="83" t="str">
        <f t="shared" si="2"/>
        <v>[op.exp.3]</v>
      </c>
      <c r="G18" s="83" t="str">
        <f t="shared" si="3"/>
        <v>[mp.sw.1]</v>
      </c>
      <c r="H18" s="83" t="str">
        <f t="shared" si="4"/>
        <v>[mp.info.1]</v>
      </c>
      <c r="I18" s="83" t="str">
        <f t="shared" si="5"/>
        <v/>
      </c>
      <c r="J18" s="83" t="str">
        <f t="shared" si="6"/>
        <v/>
      </c>
      <c r="K18" s="83" t="str">
        <f t="shared" si="7"/>
        <v/>
      </c>
      <c r="M18" s="81" t="s">
        <v>409</v>
      </c>
      <c r="N18" s="80" t="s">
        <v>410</v>
      </c>
      <c r="O18" s="80" t="s">
        <v>293</v>
      </c>
      <c r="P18" s="80" t="s">
        <v>464</v>
      </c>
      <c r="Q18" s="80"/>
      <c r="R18" s="80"/>
      <c r="S18" s="63"/>
      <c r="U18" s="1" t="str">
        <f>VLOOKUP(M18,Taula15[],2,0)</f>
        <v>https://www.ccn-cert.cni.es/publico/ens/ens/1096.htm</v>
      </c>
      <c r="V18" s="1" t="str">
        <f>VLOOKUP(N18,Taula15[],2,0)</f>
        <v>https://www.ccn-cert.cni.es/publico/ens/ens/1097.htm</v>
      </c>
      <c r="W18" s="1" t="str">
        <f>VLOOKUP(O18,Taula15[],2,0)</f>
        <v>https://www.ccn-cert.cni.es/publico/ens/ens/1151.htm</v>
      </c>
      <c r="X18" s="1" t="str">
        <f>VLOOKUP(P18,Taula15[],2,0)</f>
        <v>https://www.ccn-cert.cni.es/publico/ens/ens/1154.htm</v>
      </c>
      <c r="Y18" s="1" t="e">
        <f>VLOOKUP(Q18,Taula15[],2,0)</f>
        <v>#N/A</v>
      </c>
      <c r="Z18" s="1" t="e">
        <f>VLOOKUP(R18,Taula15[],2,0)</f>
        <v>#N/A</v>
      </c>
      <c r="AA18" s="1" t="e">
        <f>VLOOKUP(S18,Taula15[],2,0)</f>
        <v>#N/A</v>
      </c>
    </row>
    <row r="19" spans="1:27" ht="46.95" customHeight="1" x14ac:dyDescent="0.3">
      <c r="A19" s="58" t="s">
        <v>121</v>
      </c>
      <c r="B19" s="57" t="s">
        <v>277</v>
      </c>
      <c r="C19" s="130"/>
      <c r="D19" s="125"/>
      <c r="E19" s="83" t="str">
        <f t="shared" si="1"/>
        <v>[op.exp.2]</v>
      </c>
      <c r="F19" s="83" t="str">
        <f t="shared" si="2"/>
        <v>[op.exp.3]</v>
      </c>
      <c r="G19" s="83" t="str">
        <f t="shared" si="3"/>
        <v>[mp.sw.1]</v>
      </c>
      <c r="H19" s="83" t="str">
        <f t="shared" si="4"/>
        <v>[mp.info.1]</v>
      </c>
      <c r="I19" s="83" t="str">
        <f t="shared" si="5"/>
        <v/>
      </c>
      <c r="J19" s="83" t="str">
        <f t="shared" si="6"/>
        <v/>
      </c>
      <c r="K19" s="83" t="str">
        <f t="shared" si="7"/>
        <v/>
      </c>
      <c r="M19" s="82" t="s">
        <v>409</v>
      </c>
      <c r="N19" s="79" t="s">
        <v>410</v>
      </c>
      <c r="O19" s="79" t="s">
        <v>293</v>
      </c>
      <c r="P19" s="79" t="s">
        <v>464</v>
      </c>
      <c r="Q19" s="79"/>
      <c r="R19" s="79"/>
      <c r="S19" s="64"/>
      <c r="U19" s="1" t="str">
        <f>VLOOKUP(M19,Taula15[],2,0)</f>
        <v>https://www.ccn-cert.cni.es/publico/ens/ens/1096.htm</v>
      </c>
      <c r="V19" s="1" t="str">
        <f>VLOOKUP(N19,Taula15[],2,0)</f>
        <v>https://www.ccn-cert.cni.es/publico/ens/ens/1097.htm</v>
      </c>
      <c r="W19" s="1" t="str">
        <f>VLOOKUP(O19,Taula15[],2,0)</f>
        <v>https://www.ccn-cert.cni.es/publico/ens/ens/1151.htm</v>
      </c>
      <c r="X19" s="1" t="str">
        <f>VLOOKUP(P19,Taula15[],2,0)</f>
        <v>https://www.ccn-cert.cni.es/publico/ens/ens/1154.htm</v>
      </c>
      <c r="Y19" s="1" t="e">
        <f>VLOOKUP(Q19,Taula15[],2,0)</f>
        <v>#N/A</v>
      </c>
      <c r="Z19" s="1" t="e">
        <f>VLOOKUP(R19,Taula15[],2,0)</f>
        <v>#N/A</v>
      </c>
      <c r="AA19" s="1" t="e">
        <f>VLOOKUP(S19,Taula15[],2,0)</f>
        <v>#N/A</v>
      </c>
    </row>
    <row r="20" spans="1:27" ht="64.95" customHeight="1" thickBot="1" x14ac:dyDescent="0.35">
      <c r="A20" s="58" t="s">
        <v>122</v>
      </c>
      <c r="B20" s="57" t="s">
        <v>700</v>
      </c>
      <c r="C20" s="131"/>
      <c r="D20" s="125"/>
      <c r="E20" s="83" t="str">
        <f t="shared" si="1"/>
        <v>Art. 19</v>
      </c>
      <c r="F20" s="83" t="str">
        <f t="shared" si="2"/>
        <v>Art. 21</v>
      </c>
      <c r="G20" s="83" t="str">
        <f t="shared" si="3"/>
        <v>[op.exp.2]</v>
      </c>
      <c r="H20" s="83" t="str">
        <f t="shared" si="4"/>
        <v>[op.exp.3]</v>
      </c>
      <c r="I20" s="83" t="str">
        <f t="shared" si="5"/>
        <v>[mp.sw.1]</v>
      </c>
      <c r="J20" s="83" t="str">
        <f t="shared" si="6"/>
        <v/>
      </c>
      <c r="K20" s="83" t="str">
        <f t="shared" si="7"/>
        <v/>
      </c>
      <c r="M20" s="81" t="s">
        <v>483</v>
      </c>
      <c r="N20" s="80" t="s">
        <v>484</v>
      </c>
      <c r="O20" s="80" t="s">
        <v>409</v>
      </c>
      <c r="P20" s="80" t="s">
        <v>410</v>
      </c>
      <c r="Q20" s="80" t="s">
        <v>293</v>
      </c>
      <c r="R20" s="80"/>
      <c r="S20" s="63"/>
      <c r="U20" s="1" t="str">
        <f>VLOOKUP(M20,Taula15[],2,0)</f>
        <v>https://www.boe.es/eli/es/rd/2010/01/08/3/con#a19</v>
      </c>
      <c r="V20" s="1" t="str">
        <f>VLOOKUP(N20,Taula15[],2,0)</f>
        <v>https://www.boe.es/eli/es/rd/2010/01/08/3/con#a21</v>
      </c>
      <c r="W20" s="1" t="str">
        <f>VLOOKUP(O20,Taula15[],2,0)</f>
        <v>https://www.ccn-cert.cni.es/publico/ens/ens/1096.htm</v>
      </c>
      <c r="X20" s="1" t="str">
        <f>VLOOKUP(P20,Taula15[],2,0)</f>
        <v>https://www.ccn-cert.cni.es/publico/ens/ens/1097.htm</v>
      </c>
      <c r="Y20" s="1" t="str">
        <f>VLOOKUP(Q20,Taula15[],2,0)</f>
        <v>https://www.ccn-cert.cni.es/publico/ens/ens/1151.htm</v>
      </c>
      <c r="Z20" s="1" t="e">
        <f>VLOOKUP(R20,Taula15[],2,0)</f>
        <v>#N/A</v>
      </c>
      <c r="AA20" s="1" t="e">
        <f>VLOOKUP(S20,Taula15[],2,0)</f>
        <v>#N/A</v>
      </c>
    </row>
    <row r="21" spans="1:27" ht="50.4" customHeight="1" thickBot="1" x14ac:dyDescent="0.35">
      <c r="A21" s="22" t="s">
        <v>720</v>
      </c>
      <c r="B21" s="25" t="str">
        <f>IF(OR(COUNTBLANK(C2:C16),COUNTIF(C2:C16,"Pendent")&gt;=1),"Falten objectius per indicar",IF((COUNTIF(C2:C16,"No")&gt;=7),"Alt",IF((COUNTIF(C2:C16,"No")&gt;=1),"Mitjà",IF((COUNTIF(C2:C16,"No")=0),"Baix"))))</f>
        <v>Falten objectius per indicar</v>
      </c>
      <c r="C21" s="6"/>
      <c r="D21" s="33"/>
      <c r="E21" s="36"/>
    </row>
  </sheetData>
  <sheetProtection sheet="1" objects="1" scenarios="1"/>
  <conditionalFormatting sqref="B21">
    <cfRule type="containsText" priority="7" operator="containsText" text=" ">
      <formula>NOT(ISERROR(SEARCH(" ",B21)))</formula>
    </cfRule>
    <cfRule type="containsText" dxfId="190" priority="8" operator="containsText" text="Baix">
      <formula>NOT(ISERROR(SEARCH("Baix",B21)))</formula>
    </cfRule>
    <cfRule type="containsText" dxfId="189" priority="9" operator="containsText" text="Mitjà">
      <formula>NOT(ISERROR(SEARCH("Mitjà",B21)))</formula>
    </cfRule>
    <cfRule type="containsText" dxfId="188" priority="10" operator="containsText" text="Alt">
      <formula>NOT(ISERROR(SEARCH("Alt",B21)))</formula>
    </cfRule>
  </conditionalFormatting>
  <conditionalFormatting sqref="C2:C20">
    <cfRule type="containsText" dxfId="187" priority="6" operator="containsText" text="Sí">
      <formula>NOT(ISERROR(SEARCH("Sí",C2)))</formula>
    </cfRule>
  </conditionalFormatting>
  <conditionalFormatting sqref="C2:C20">
    <cfRule type="containsText" dxfId="186" priority="4" operator="containsText" text="Pendent">
      <formula>NOT(ISERROR(SEARCH("Pendent",C2)))</formula>
    </cfRule>
    <cfRule type="cellIs" dxfId="185" priority="5" operator="equal">
      <formula>"No"</formula>
    </cfRule>
  </conditionalFormatting>
  <conditionalFormatting sqref="E21 E2:K20">
    <cfRule type="expression" dxfId="184" priority="2">
      <formula>OR($C2="Sí",$C2="No aplica",$C2="")</formula>
    </cfRule>
  </conditionalFormatting>
  <conditionalFormatting sqref="M2:M20">
    <cfRule type="expression" dxfId="183" priority="1">
      <formula>OR($C2="Sí",$C2="No aplica")</formula>
    </cfRule>
  </conditionalFormatting>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Dades!$A$2:$A$5</xm:f>
          </x14:formula1>
          <xm:sqref>C2:C20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19</vt:i4>
      </vt:variant>
    </vt:vector>
  </HeadingPairs>
  <TitlesOfParts>
    <vt:vector size="19" baseType="lpstr">
      <vt:lpstr>Indicacions d'ús</vt:lpstr>
      <vt:lpstr>Dades Aplicació</vt:lpstr>
      <vt:lpstr>1-Propòsit</vt:lpstr>
      <vt:lpstr>2-Arquitectura</vt:lpstr>
      <vt:lpstr>3-Codi font</vt:lpstr>
      <vt:lpstr>4-Software de tercers</vt:lpstr>
      <vt:lpstr>5-Criptografia</vt:lpstr>
      <vt:lpstr>6-Autenticació</vt:lpstr>
      <vt:lpstr>7-Emmagatzematge</vt:lpstr>
      <vt:lpstr>8-Recursos de pagament - ELIMIN</vt:lpstr>
      <vt:lpstr>8-Comunicacions de Xarxa</vt:lpstr>
      <vt:lpstr>9-Interaccions</vt:lpstr>
      <vt:lpstr>10-Resiliència</vt:lpstr>
      <vt:lpstr>RESUM EXECUTIU ENS</vt:lpstr>
      <vt:lpstr>RISCOS OWASP</vt:lpstr>
      <vt:lpstr>Recomanacions ENISA</vt:lpstr>
      <vt:lpstr>Enllaços</vt:lpstr>
      <vt:lpstr>Control Mesures</vt:lpstr>
      <vt:lpstr>Dades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Oriol Castaño Cid</dc:creator>
  <cp:keywords/>
  <dc:description/>
  <cp:lastModifiedBy>Oriol Castaño Cid</cp:lastModifiedBy>
  <cp:revision/>
  <dcterms:created xsi:type="dcterms:W3CDTF">2018-08-16T10:39:38Z</dcterms:created>
  <dcterms:modified xsi:type="dcterms:W3CDTF">2021-11-15T12:16:34Z</dcterms:modified>
  <cp:category/>
  <cp:contentStatus/>
</cp:coreProperties>
</file>